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Main\1.Reporting\[Supervision]\2023\12\"/>
    </mc:Choice>
  </mc:AlternateContent>
  <xr:revisionPtr revIDLastSave="0" documentId="13_ncr:1_{CC91B74F-4AC9-4E78-BE0F-A56CA9489F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" sheetId="2" r:id="rId1"/>
    <sheet name="BS" sheetId="1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0" hidden="1">IS!$D$1:$D$81</definedName>
    <definedName name="_xlnm.Print_Area" localSheetId="1">BS!$B$1:$F$58</definedName>
    <definedName name="_xlnm.Print_Area" localSheetId="0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F12" i="3"/>
  <c r="F13" i="3"/>
  <c r="F16" i="3"/>
  <c r="F15" i="3"/>
  <c r="F14" i="3"/>
  <c r="N12" i="3"/>
  <c r="N42" i="3"/>
  <c r="X45" i="3" l="1"/>
  <c r="W45" i="3"/>
  <c r="V45" i="3"/>
  <c r="X40" i="3"/>
  <c r="W40" i="3"/>
  <c r="V40" i="3"/>
  <c r="X34" i="3"/>
  <c r="W34" i="3"/>
  <c r="V34" i="3"/>
  <c r="X30" i="3"/>
  <c r="W30" i="3"/>
  <c r="V30" i="3"/>
  <c r="X24" i="3"/>
  <c r="W24" i="3"/>
  <c r="V24" i="3"/>
  <c r="X21" i="3"/>
  <c r="W21" i="3"/>
  <c r="V21" i="3"/>
  <c r="F20" i="3" l="1"/>
  <c r="F19" i="3"/>
  <c r="F18" i="3"/>
  <c r="F22" i="3"/>
  <c r="F27" i="3"/>
  <c r="F26" i="3"/>
  <c r="F25" i="3"/>
  <c r="N22" i="3"/>
  <c r="A4" i="3"/>
  <c r="Y49" i="3"/>
  <c r="Y48" i="3"/>
  <c r="Y47" i="3"/>
  <c r="Y46" i="3"/>
  <c r="U49" i="3"/>
  <c r="U48" i="3"/>
  <c r="U47" i="3"/>
  <c r="U46" i="3"/>
  <c r="Y44" i="3"/>
  <c r="Y43" i="3"/>
  <c r="Y42" i="3"/>
  <c r="Y41" i="3"/>
  <c r="U44" i="3"/>
  <c r="U43" i="3"/>
  <c r="U42" i="3"/>
  <c r="U41" i="3"/>
  <c r="Y39" i="3"/>
  <c r="Y38" i="3"/>
  <c r="Y37" i="3"/>
  <c r="Y36" i="3"/>
  <c r="Y35" i="3"/>
  <c r="U39" i="3"/>
  <c r="U38" i="3"/>
  <c r="U37" i="3"/>
  <c r="U36" i="3"/>
  <c r="U35" i="3"/>
  <c r="Y33" i="3"/>
  <c r="Y32" i="3"/>
  <c r="Y31" i="3"/>
  <c r="U33" i="3"/>
  <c r="U32" i="3"/>
  <c r="U31" i="3"/>
  <c r="Y29" i="3"/>
  <c r="Y28" i="3"/>
  <c r="Y27" i="3"/>
  <c r="Y26" i="3"/>
  <c r="Y25" i="3"/>
  <c r="U29" i="3"/>
  <c r="U28" i="3"/>
  <c r="U27" i="3"/>
  <c r="U26" i="3"/>
  <c r="U25" i="3"/>
  <c r="Y23" i="3"/>
  <c r="Y22" i="3"/>
  <c r="U23" i="3"/>
  <c r="U22" i="3"/>
  <c r="Y20" i="3"/>
  <c r="Y19" i="3"/>
  <c r="Y18" i="3"/>
  <c r="U20" i="3"/>
  <c r="U19" i="3"/>
  <c r="U18" i="3"/>
  <c r="Y16" i="3"/>
  <c r="Y15" i="3"/>
  <c r="Y14" i="3"/>
  <c r="Y13" i="3"/>
  <c r="Y12" i="3"/>
  <c r="U16" i="3"/>
  <c r="U15" i="3"/>
  <c r="U14" i="3"/>
  <c r="U13" i="3"/>
  <c r="U12" i="3"/>
  <c r="N49" i="3"/>
  <c r="N48" i="3"/>
  <c r="N47" i="3"/>
  <c r="N46" i="3"/>
  <c r="N44" i="3"/>
  <c r="N43" i="3"/>
  <c r="N41" i="3"/>
  <c r="N39" i="3"/>
  <c r="N38" i="3"/>
  <c r="N37" i="3"/>
  <c r="N36" i="3"/>
  <c r="N35" i="3"/>
  <c r="N33" i="3"/>
  <c r="N32" i="3"/>
  <c r="N31" i="3"/>
  <c r="N29" i="3"/>
  <c r="N28" i="3"/>
  <c r="N27" i="3"/>
  <c r="N26" i="3"/>
  <c r="N25" i="3"/>
  <c r="N23" i="3"/>
  <c r="N20" i="3"/>
  <c r="N19" i="3"/>
  <c r="N18" i="3"/>
  <c r="N16" i="3"/>
  <c r="N15" i="3"/>
  <c r="N14" i="3"/>
  <c r="N13" i="3"/>
  <c r="F49" i="3"/>
  <c r="F48" i="3"/>
  <c r="F47" i="3"/>
  <c r="F46" i="3"/>
  <c r="F44" i="3"/>
  <c r="F43" i="3"/>
  <c r="F42" i="3"/>
  <c r="F41" i="3"/>
  <c r="F39" i="3"/>
  <c r="F38" i="3"/>
  <c r="F37" i="3"/>
  <c r="F36" i="3"/>
  <c r="F35" i="3"/>
  <c r="F33" i="3"/>
  <c r="F32" i="3"/>
  <c r="F31" i="3"/>
  <c r="F29" i="3"/>
  <c r="F28" i="3"/>
  <c r="F23" i="3"/>
  <c r="E49" i="1" l="1"/>
  <c r="E40" i="1"/>
  <c r="E50" i="1" l="1"/>
  <c r="E35" i="2"/>
  <c r="E29" i="2"/>
  <c r="F29" i="2"/>
  <c r="E19" i="2"/>
  <c r="F19" i="2"/>
  <c r="E13" i="2"/>
  <c r="F13" i="2"/>
  <c r="O17" i="3"/>
  <c r="O21" i="3"/>
  <c r="O24" i="3"/>
  <c r="E41" i="2" l="1"/>
  <c r="E22" i="2"/>
  <c r="E27" i="1"/>
  <c r="AA45" i="3" l="1"/>
  <c r="T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T30" i="3"/>
  <c r="Q30" i="3"/>
  <c r="P30" i="3"/>
  <c r="M30" i="3"/>
  <c r="L30" i="3"/>
  <c r="I30" i="3"/>
  <c r="G30" i="3"/>
  <c r="D30" i="3"/>
  <c r="C30" i="3"/>
  <c r="AA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S24" i="3"/>
  <c r="Z50" i="3"/>
  <c r="AA50" i="3"/>
  <c r="I50" i="3"/>
  <c r="O50" i="3"/>
  <c r="J50" i="3"/>
  <c r="Q50" i="3"/>
  <c r="D50" i="3"/>
  <c r="V17" i="3"/>
  <c r="W17" i="3"/>
  <c r="F21" i="3"/>
  <c r="H21" i="3"/>
  <c r="Y21" i="3"/>
  <c r="E11" i="3"/>
  <c r="E50" i="3" s="1"/>
  <c r="R11" i="3"/>
  <c r="AE50" i="3"/>
  <c r="AI50" i="3"/>
  <c r="K17" i="3"/>
  <c r="S17" i="3"/>
  <c r="N24" i="3"/>
  <c r="G50" i="3"/>
  <c r="L50" i="3"/>
  <c r="P50" i="3"/>
  <c r="T17" i="3"/>
  <c r="T50" i="3" s="1"/>
  <c r="R24" i="3"/>
  <c r="U24" i="3"/>
  <c r="E30" i="3"/>
  <c r="N30" i="3"/>
  <c r="U30" i="3"/>
  <c r="R30" i="3"/>
  <c r="N45" i="3"/>
  <c r="N50" i="3" s="1"/>
  <c r="M50" i="3"/>
  <c r="F30" i="3"/>
  <c r="K34" i="3"/>
  <c r="S34" i="3"/>
  <c r="K45" i="3"/>
  <c r="S45" i="3"/>
  <c r="C34" i="3"/>
  <c r="R40" i="3"/>
  <c r="C45" i="3"/>
  <c r="F61" i="2"/>
  <c r="E61" i="2"/>
  <c r="F49" i="2"/>
  <c r="E49" i="2"/>
  <c r="F38" i="2"/>
  <c r="F49" i="1"/>
  <c r="F40" i="1"/>
  <c r="F50" i="1" s="1"/>
  <c r="C50" i="3" l="1"/>
  <c r="F22" i="2"/>
  <c r="W50" i="3"/>
  <c r="S50" i="3"/>
  <c r="F27" i="1"/>
  <c r="F35" i="2"/>
  <c r="F41" i="2" s="1"/>
  <c r="X50" i="3"/>
  <c r="K50" i="3"/>
  <c r="U34" i="3"/>
  <c r="H24" i="3"/>
  <c r="F24" i="3"/>
  <c r="F50" i="3" s="1"/>
  <c r="U21" i="3"/>
  <c r="Y24" i="3"/>
  <c r="U45" i="3"/>
  <c r="Y30" i="3"/>
  <c r="R50" i="3"/>
  <c r="H50" i="3"/>
  <c r="Y17" i="3"/>
  <c r="Y40" i="3"/>
  <c r="V50" i="3"/>
  <c r="Y34" i="3"/>
  <c r="Y45" i="3"/>
  <c r="U17" i="3"/>
  <c r="E43" i="2"/>
  <c r="E72" i="2" s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<sst xmlns="http://schemas.openxmlformats.org/spreadsheetml/2006/main" count="335" uniqueCount="247">
  <si>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</si>
  <si>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</si>
  <si>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</si>
  <si>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</si>
  <si>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</si>
  <si>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</si>
  <si>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</si>
  <si>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</si>
  <si>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</si>
  <si>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</si>
  <si>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</si>
  <si>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</si>
  <si>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</si>
  <si>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</si>
  <si>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</si>
  <si>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</si>
  <si>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</si>
  <si>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</si>
  <si>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</si>
  <si>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</si>
  <si>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</si>
  <si>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</si>
  <si>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</si>
  <si>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</si>
  <si>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</si>
  <si>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</si>
  <si>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</si>
  <si>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</si>
  <si>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</si>
  <si>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</si>
  <si>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</si>
  <si>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</si>
  <si>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</si>
  <si>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</si>
  <si>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</si>
  <si>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</si>
  <si>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</si>
  <si>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</si>
  <si>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</si>
  <si>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</si>
  <si>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</si>
  <si>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</si>
  <si>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</si>
  <si>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</si>
  <si>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</si>
  <si>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</si>
  <si>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</si>
  <si>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</si>
  <si>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</si>
  <si>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</si>
  <si>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</si>
  <si>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</si>
  <si>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</si>
  <si>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</si>
  <si>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</si>
  <si>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</si>
  <si>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</si>
  <si>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</si>
  <si>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</si>
  <si>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</si>
  <si>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</si>
  <si>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</si>
  <si>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</si>
  <si>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</si>
  <si>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</si>
  <si>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</si>
  <si>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</si>
  <si>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</si>
  <si>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</si>
  <si>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</si>
  <si>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</si>
  <si>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</si>
  <si>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</si>
  <si>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</si>
  <si>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</si>
  <si>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</si>
  <si>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</si>
  <si>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</si>
  <si>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</si>
  <si>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</si>
  <si>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</si>
  <si>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</si>
  <si>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</si>
  <si>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</si>
  <si>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</si>
  <si>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</si>
  <si>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</si>
  <si>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</si>
  <si>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</si>
  <si>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</si>
  <si>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</si>
  <si>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</si>
  <si>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</si>
  <si>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</si>
  <si>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</si>
  <si>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</si>
  <si>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</si>
  <si>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</si>
  <si>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</si>
  <si>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</si>
  <si>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</si>
  <si>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</si>
  <si>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</si>
  <si>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</si>
  <si>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</si>
  <si>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</si>
  <si>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</si>
  <si>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</si>
  <si>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</si>
  <si>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</si>
  <si>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</si>
  <si>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</si>
  <si>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</si>
  <si>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</si>
  <si>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</si>
  <si>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</si>
  <si>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</si>
  <si>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</si>
  <si>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</si>
  <si>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</si>
  <si>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</si>
  <si>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</si>
  <si>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</si>
  <si>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</si>
  <si>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</si>
  <si>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</si>
  <si>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</si>
  <si>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</si>
  <si>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</si>
  <si>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</si>
  <si>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</si>
  <si>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</si>
  <si>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</si>
  <si>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</si>
  <si>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</si>
  <si>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</si>
  <si>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</si>
  <si>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</si>
  <si>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</si>
  <si>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</si>
  <si>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</si>
  <si>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</si>
  <si>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</si>
  <si>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</si>
  <si>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</si>
  <si>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</si>
  <si>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</si>
  <si>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</si>
  <si>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</si>
  <si>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</si>
  <si>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</si>
  <si>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</si>
  <si>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</si>
  <si>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</si>
  <si>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</si>
  <si>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</si>
  <si>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</si>
  <si>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</si>
  <si>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</si>
  <si>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</si>
  <si>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</si>
  <si>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</si>
  <si>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</si>
  <si>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</si>
  <si>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</si>
  <si>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</si>
  <si>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</si>
  <si>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</si>
  <si>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</si>
  <si>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</si>
  <si>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</si>
  <si>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</si>
  <si>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</si>
  <si>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</si>
  <si>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</si>
  <si>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</si>
  <si>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</si>
  <si>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</si>
  <si>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</si>
  <si>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</si>
  <si>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</si>
  <si>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</si>
  <si>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</si>
  <si>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</si>
  <si>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</si>
  <si>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</si>
  <si>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</si>
  <si>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</si>
  <si>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</si>
  <si>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</si>
  <si>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</si>
  <si>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</si>
  <si>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</si>
  <si>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</si>
  <si>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</si>
  <si>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</si>
  <si>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</si>
  <si>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</si>
  <si>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</si>
  <si>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</si>
  <si>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</si>
  <si>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</si>
  <si>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</si>
  <si>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</si>
  <si>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</si>
  <si>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</si>
  <si>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</si>
  <si>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</si>
  <si>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</si>
  <si>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</si>
  <si>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</si>
  <si>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</si>
  <si>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</si>
  <si>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</si>
  <si>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</si>
  <si>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</si>
  <si>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</si>
  <si>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</si>
  <si>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</si>
  <si>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</si>
  <si>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</si>
  <si>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</si>
  <si>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</si>
  <si>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</si>
  <si>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</si>
  <si>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</si>
  <si>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</si>
  <si>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</si>
  <si>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</si>
  <si>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</si>
  <si>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</si>
  <si>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</si>
  <si>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</si>
  <si>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</si>
  <si>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</si>
  <si>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</si>
  <si>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</si>
  <si>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</si>
  <si>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</si>
  <si>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</si>
  <si>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</si>
  <si>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</si>
  <si>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</si>
  <si>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</si>
  <si>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</si>
  <si>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</si>
  <si>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პერიოდი: 01.01.2023 - 31.12.2023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</si>
</sst>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Font="1" applyBorder="1" applyAlignment="1">
      <alignment horizontal="left" vertical="center" wrapText="1"/>
    </xf>
    <xf numFmtId="0" fontId="1" fillId="0" borderId="11" xfId="2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4" applyFont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2" applyFont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Border="1" applyAlignment="1">
      <alignment wrapText="1"/>
    </xf>
    <xf numFmtId="0" fontId="2" fillId="0" borderId="47" xfId="6" applyFont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20" xfId="3" applyFont="1" applyFill="1" applyBorder="1" applyAlignment="1">
      <alignment vertical="center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1" fillId="2" borderId="26" xfId="3" applyFont="1" applyFill="1" applyBorder="1" applyAlignment="1">
      <alignment horizontal="center" vertical="center" wrapText="1"/>
    </xf>
    <xf numFmtId="0" fontId="1" fillId="3" borderId="24" xfId="3" applyFont="1" applyFill="1" applyBorder="1" applyAlignment="1">
      <alignment horizontal="center" vertical="center" wrapText="1"/>
    </xf>
    <xf numFmtId="0" fontId="6" fillId="9" borderId="0" xfId="3" applyFont="1" applyFill="1" applyAlignment="1">
      <alignment horizontal="right"/>
    </xf>
    <xf numFmtId="0" fontId="5" fillId="9" borderId="0" xfId="3" applyFont="1" applyFill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Font="1" applyFill="1" applyBorder="1" applyAlignment="1">
      <alignment horizontal="center" vertical="center" wrapText="1"/>
    </xf>
    <xf numFmtId="0" fontId="1" fillId="3" borderId="34" xfId="3" applyFont="1" applyFill="1" applyBorder="1" applyAlignment="1">
      <alignment horizontal="center" vertical="center" wrapText="1"/>
    </xf>
    <xf numFmtId="0" fontId="1" fillId="2" borderId="25" xfId="3" applyFont="1" applyFill="1" applyBorder="1" applyAlignment="1">
      <alignment horizontal="center" vertical="center" wrapText="1"/>
    </xf>
    <xf numFmtId="0" fontId="1" fillId="4" borderId="26" xfId="3" applyFont="1" applyFill="1" applyBorder="1" applyAlignment="1">
      <alignment horizontal="center" vertical="center" wrapText="1"/>
    </xf>
    <xf numFmtId="0" fontId="1" fillId="4" borderId="31" xfId="3" applyFont="1" applyFill="1" applyBorder="1" applyAlignment="1">
      <alignment horizontal="center" vertical="center" wrapText="1"/>
    </xf>
    <xf numFmtId="0" fontId="1" fillId="4" borderId="36" xfId="3" applyFont="1" applyFill="1" applyBorder="1" applyAlignment="1">
      <alignment horizontal="center" vertical="center" wrapText="1"/>
    </xf>
    <xf numFmtId="0" fontId="1" fillId="2" borderId="27" xfId="3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textRotation="90" wrapText="1"/>
    </xf>
    <xf numFmtId="0" fontId="11" fillId="2" borderId="36" xfId="3" applyFont="1" applyFill="1" applyBorder="1" applyAlignment="1">
      <alignment horizontal="center" vertical="center" textRotation="90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textRotation="90" wrapText="1"/>
    </xf>
    <xf numFmtId="0" fontId="11" fillId="2" borderId="34" xfId="3" applyFont="1" applyFill="1" applyBorder="1" applyAlignment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textRotation="90" wrapText="1"/>
    </xf>
    <xf numFmtId="0" fontId="11" fillId="2" borderId="37" xfId="3" applyFont="1" applyFill="1" applyBorder="1" applyAlignment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</cellXfs>
  <cellStyles count="9">
    <cellStyle name="Comma" xfId="1" builtinId="3"/>
    <cellStyle name="Comma 10" xfId="8" xr:uid="{A0B80267-A7F7-4F75-958F-9DE9082748E5}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tabSelected="1" zoomScale="90" zoomScaleNormal="90" workbookViewId="0">
      <pane ySplit="6" topLeftCell="A7" activePane="bottomLeft" state="frozen"/>
      <selection activeCell="C120" sqref="C120"/>
      <selection pane="bottomLeft" activeCell="D6" sqref="D6"/>
    </sheetView>
  </sheetViews>
  <sheetFormatPr defaultColWidth="9.140625" defaultRowHeight="15" x14ac:dyDescent="0.2"/>
  <cols>
    <col min="1" max="1" width="2" style="13" customWidth="1"/>
    <col min="2" max="2" width="11" style="13" customWidth="1"/>
    <col min="3" max="3" width="5.85546875" style="13" customWidth="1"/>
    <col min="4" max="4" width="81.7109375" style="13" customWidth="1"/>
    <col min="5" max="6" width="15.7109375" style="13" customWidth="1"/>
    <col min="7" max="7" width="12.85546875" style="13" bestFit="1" customWidth="1"/>
    <col min="8" max="16384" width="9.140625" style="13"/>
  </cols>
  <sheetData>
    <row r="1" spans="2:9" ht="15" customHeight="1" x14ac:dyDescent="0.3">
      <c r="B1" s="217" t="s">
        <v>0</v>
      </c>
      <c r="C1" s="217"/>
      <c r="D1" s="1" t="s">
        <v>1</v>
      </c>
      <c r="E1" s="218" t="s">
        <v>88</v>
      </c>
      <c r="F1" s="218"/>
    </row>
    <row r="2" spans="2:9" ht="15" customHeight="1" x14ac:dyDescent="0.2">
      <c r="B2" s="217" t="s">
        <v>246</v>
      </c>
      <c r="C2" s="217"/>
      <c r="D2" s="217"/>
      <c r="E2" s="217"/>
      <c r="F2" s="217"/>
    </row>
    <row r="3" spans="2:9" ht="15" customHeight="1" x14ac:dyDescent="0.2"/>
    <row r="4" spans="2:9" s="53" customFormat="1" ht="12.75" customHeight="1" x14ac:dyDescent="0.2">
      <c r="D4" s="219" t="s">
        <v>89</v>
      </c>
      <c r="E4" s="219"/>
      <c r="F4" s="219"/>
    </row>
    <row r="5" spans="2:9" ht="15" customHeight="1" thickBot="1" x14ac:dyDescent="0.25">
      <c r="E5" s="220" t="s">
        <v>4</v>
      </c>
      <c r="F5" s="220"/>
    </row>
    <row r="6" spans="2:9" s="56" customFormat="1" ht="45" customHeight="1" thickBot="1" x14ac:dyDescent="0.25">
      <c r="B6" s="5" t="s">
        <v>5</v>
      </c>
      <c r="C6" s="54" t="s">
        <v>6</v>
      </c>
      <c r="D6" s="55"/>
      <c r="E6" s="8" t="s">
        <v>7</v>
      </c>
      <c r="F6" s="9" t="s">
        <v>8</v>
      </c>
    </row>
    <row r="7" spans="2:9" ht="9" customHeight="1" x14ac:dyDescent="0.2">
      <c r="C7" s="19"/>
      <c r="D7" s="19"/>
      <c r="E7" s="57"/>
      <c r="F7" s="57"/>
    </row>
    <row r="8" spans="2:9" ht="15" customHeight="1" thickBot="1" x14ac:dyDescent="0.25">
      <c r="C8" s="216" t="s">
        <v>90</v>
      </c>
      <c r="D8" s="216"/>
      <c r="E8" s="216"/>
      <c r="F8" s="216"/>
    </row>
    <row r="9" spans="2:9" ht="15" customHeight="1" x14ac:dyDescent="0.2">
      <c r="B9" s="58" t="s">
        <v>10</v>
      </c>
      <c r="C9" s="59">
        <v>1</v>
      </c>
      <c r="D9" s="60" t="s">
        <v>91</v>
      </c>
      <c r="E9" s="61">
        <v>19322691.416949693</v>
      </c>
      <c r="F9" s="62">
        <v>14855175.631317161</v>
      </c>
    </row>
    <row r="10" spans="2:9" ht="15" customHeight="1" x14ac:dyDescent="0.2">
      <c r="B10" s="63" t="s">
        <v>12</v>
      </c>
      <c r="C10" s="64">
        <v>2</v>
      </c>
      <c r="D10" s="65" t="s">
        <v>92</v>
      </c>
      <c r="E10" s="66"/>
      <c r="F10" s="67"/>
    </row>
    <row r="11" spans="2:9" ht="15" customHeight="1" x14ac:dyDescent="0.2">
      <c r="B11" s="63" t="s">
        <v>14</v>
      </c>
      <c r="C11" s="64">
        <v>3</v>
      </c>
      <c r="D11" s="68" t="s">
        <v>93</v>
      </c>
      <c r="E11" s="66">
        <v>-457218.74345204467</v>
      </c>
      <c r="F11" s="67">
        <v>-213651.00605804799</v>
      </c>
    </row>
    <row r="12" spans="2:9" ht="15" customHeight="1" x14ac:dyDescent="0.2">
      <c r="B12" s="63" t="s">
        <v>16</v>
      </c>
      <c r="C12" s="64">
        <v>4</v>
      </c>
      <c r="D12" s="69" t="s">
        <v>94</v>
      </c>
      <c r="E12" s="66">
        <v>-6184.8221127995348</v>
      </c>
      <c r="F12" s="67">
        <v>-6294.1392939001125</v>
      </c>
      <c r="I12" s="70"/>
    </row>
    <row r="13" spans="2:9" s="19" customFormat="1" ht="15" customHeight="1" x14ac:dyDescent="0.2">
      <c r="B13" s="63" t="s">
        <v>18</v>
      </c>
      <c r="C13" s="21">
        <v>5</v>
      </c>
      <c r="D13" s="22" t="s">
        <v>95</v>
      </c>
      <c r="E13" s="23">
        <f>E9-E10-E11+E12</f>
        <v>19773725.33828894</v>
      </c>
      <c r="F13" s="24">
        <f>F9-F10-F11+F12</f>
        <v>15062532.49808131</v>
      </c>
    </row>
    <row r="14" spans="2:9" ht="15" customHeight="1" x14ac:dyDescent="0.2">
      <c r="B14" s="63" t="s">
        <v>20</v>
      </c>
      <c r="C14" s="64">
        <v>6</v>
      </c>
      <c r="D14" s="65" t="s">
        <v>96</v>
      </c>
      <c r="E14" s="66">
        <v>14289160.845000008</v>
      </c>
      <c r="F14" s="67">
        <v>11999459.869999999</v>
      </c>
    </row>
    <row r="15" spans="2:9" ht="15" customHeight="1" x14ac:dyDescent="0.2">
      <c r="B15" s="63" t="s">
        <v>22</v>
      </c>
      <c r="C15" s="64">
        <v>7</v>
      </c>
      <c r="D15" s="65" t="s">
        <v>97</v>
      </c>
      <c r="E15" s="66"/>
      <c r="F15" s="67"/>
    </row>
    <row r="16" spans="2:9" ht="15" customHeight="1" x14ac:dyDescent="0.2">
      <c r="B16" s="63" t="s">
        <v>24</v>
      </c>
      <c r="C16" s="64">
        <v>8</v>
      </c>
      <c r="D16" s="68" t="s">
        <v>98</v>
      </c>
      <c r="E16" s="66">
        <v>1209873.5537238568</v>
      </c>
      <c r="F16" s="67">
        <v>768935.13294585969</v>
      </c>
      <c r="I16" s="70"/>
    </row>
    <row r="17" spans="2:7" ht="15" customHeight="1" x14ac:dyDescent="0.2">
      <c r="B17" s="63" t="s">
        <v>26</v>
      </c>
      <c r="C17" s="64">
        <v>9</v>
      </c>
      <c r="D17" s="68" t="s">
        <v>99</v>
      </c>
      <c r="E17" s="66"/>
      <c r="F17" s="67"/>
    </row>
    <row r="18" spans="2:7" ht="15" customHeight="1" x14ac:dyDescent="0.2">
      <c r="B18" s="63" t="s">
        <v>28</v>
      </c>
      <c r="C18" s="64">
        <v>10</v>
      </c>
      <c r="D18" s="68" t="s">
        <v>100</v>
      </c>
      <c r="E18" s="66">
        <v>1676753.22</v>
      </c>
      <c r="F18" s="67">
        <v>986657.41</v>
      </c>
    </row>
    <row r="19" spans="2:7" s="19" customFormat="1" ht="15" customHeight="1" x14ac:dyDescent="0.2">
      <c r="B19" s="63" t="s">
        <v>30</v>
      </c>
      <c r="C19" s="21">
        <v>11</v>
      </c>
      <c r="D19" s="22" t="s">
        <v>101</v>
      </c>
      <c r="E19" s="23">
        <f>E14-E15+E16-E17-E18</f>
        <v>13822281.178723864</v>
      </c>
      <c r="F19" s="24">
        <f>F14-F15+F16-F17-F18</f>
        <v>11781737.592945859</v>
      </c>
      <c r="G19" s="27"/>
    </row>
    <row r="20" spans="2:7" s="19" customFormat="1" ht="15" customHeight="1" x14ac:dyDescent="0.2">
      <c r="B20" s="63" t="s">
        <v>32</v>
      </c>
      <c r="C20" s="21">
        <v>12</v>
      </c>
      <c r="D20" s="22" t="s">
        <v>102</v>
      </c>
      <c r="E20" s="66"/>
      <c r="F20" s="24">
        <v>34878.379999999997</v>
      </c>
    </row>
    <row r="21" spans="2:7" s="19" customFormat="1" ht="15" customHeight="1" x14ac:dyDescent="0.2">
      <c r="B21" s="63" t="s">
        <v>34</v>
      </c>
      <c r="C21" s="21">
        <v>13</v>
      </c>
      <c r="D21" s="22" t="s">
        <v>103</v>
      </c>
      <c r="E21" s="23">
        <v>-665373.32000000007</v>
      </c>
      <c r="F21" s="24">
        <v>-522190.44530671637</v>
      </c>
    </row>
    <row r="22" spans="2:7" s="19" customFormat="1" ht="15" customHeight="1" thickBot="1" x14ac:dyDescent="0.25">
      <c r="B22" s="71" t="s">
        <v>36</v>
      </c>
      <c r="C22" s="72">
        <v>14</v>
      </c>
      <c r="D22" s="73" t="s">
        <v>104</v>
      </c>
      <c r="E22" s="74">
        <f>E13-E19-E20+E21</f>
        <v>5286070.8395650759</v>
      </c>
      <c r="F22" s="75">
        <f>F13-F19-F20+F21</f>
        <v>2723726.0798287345</v>
      </c>
    </row>
    <row r="23" spans="2:7" ht="9" customHeight="1" x14ac:dyDescent="0.2">
      <c r="C23" s="36"/>
      <c r="D23" s="76"/>
      <c r="E23" s="38"/>
      <c r="F23" s="38"/>
    </row>
    <row r="24" spans="2:7" ht="15" customHeight="1" thickBot="1" x14ac:dyDescent="0.25">
      <c r="C24" s="216" t="s">
        <v>105</v>
      </c>
      <c r="D24" s="216"/>
      <c r="E24" s="216"/>
      <c r="F24" s="216"/>
    </row>
    <row r="25" spans="2:7" ht="15" customHeight="1" x14ac:dyDescent="0.2">
      <c r="B25" s="58" t="s">
        <v>38</v>
      </c>
      <c r="C25" s="59">
        <v>15</v>
      </c>
      <c r="D25" s="60" t="s">
        <v>91</v>
      </c>
      <c r="E25" s="61">
        <v>-400.41000000000895</v>
      </c>
      <c r="F25" s="62">
        <v>5922.84</v>
      </c>
    </row>
    <row r="26" spans="2:7" ht="15" customHeight="1" x14ac:dyDescent="0.2">
      <c r="B26" s="63" t="s">
        <v>40</v>
      </c>
      <c r="C26" s="64">
        <v>16</v>
      </c>
      <c r="D26" s="65" t="s">
        <v>92</v>
      </c>
      <c r="E26" s="66"/>
      <c r="F26" s="67"/>
    </row>
    <row r="27" spans="2:7" ht="15" customHeight="1" x14ac:dyDescent="0.2">
      <c r="B27" s="63" t="s">
        <v>42</v>
      </c>
      <c r="C27" s="64">
        <v>17</v>
      </c>
      <c r="D27" s="68" t="s">
        <v>93</v>
      </c>
      <c r="E27" s="66">
        <v>-3358.8313530795958</v>
      </c>
      <c r="F27" s="67">
        <v>3352.4652840322979</v>
      </c>
    </row>
    <row r="28" spans="2:7" ht="15" customHeight="1" x14ac:dyDescent="0.2">
      <c r="B28" s="63" t="s">
        <v>44</v>
      </c>
      <c r="C28" s="64">
        <v>18</v>
      </c>
      <c r="D28" s="68" t="s">
        <v>94</v>
      </c>
      <c r="E28" s="66"/>
      <c r="F28" s="67"/>
    </row>
    <row r="29" spans="2:7" s="19" customFormat="1" ht="15" customHeight="1" x14ac:dyDescent="0.2">
      <c r="B29" s="63" t="s">
        <v>46</v>
      </c>
      <c r="C29" s="21">
        <v>19</v>
      </c>
      <c r="D29" s="22" t="s">
        <v>106</v>
      </c>
      <c r="E29" s="23">
        <f>E25-E26-E27+E28</f>
        <v>2958.4213530795869</v>
      </c>
      <c r="F29" s="24">
        <f>F25-F26-F27+F28</f>
        <v>2570.3747159677023</v>
      </c>
    </row>
    <row r="30" spans="2:7" ht="15" customHeight="1" x14ac:dyDescent="0.2">
      <c r="B30" s="63" t="s">
        <v>49</v>
      </c>
      <c r="C30" s="64">
        <v>20</v>
      </c>
      <c r="D30" s="65" t="s">
        <v>96</v>
      </c>
      <c r="E30" s="66"/>
      <c r="F30" s="67"/>
    </row>
    <row r="31" spans="2:7" ht="15" customHeight="1" x14ac:dyDescent="0.2">
      <c r="B31" s="63" t="s">
        <v>51</v>
      </c>
      <c r="C31" s="64">
        <v>21</v>
      </c>
      <c r="D31" s="65" t="s">
        <v>107</v>
      </c>
      <c r="E31" s="66"/>
      <c r="F31" s="67"/>
    </row>
    <row r="32" spans="2:7" ht="15" customHeight="1" x14ac:dyDescent="0.2">
      <c r="B32" s="63" t="s">
        <v>53</v>
      </c>
      <c r="C32" s="64">
        <v>22</v>
      </c>
      <c r="D32" s="68" t="s">
        <v>98</v>
      </c>
      <c r="E32" s="66">
        <v>-296.142</v>
      </c>
      <c r="F32" s="67">
        <v>-200.87500000000006</v>
      </c>
    </row>
    <row r="33" spans="2:6" ht="15" customHeight="1" x14ac:dyDescent="0.2">
      <c r="B33" s="63" t="s">
        <v>55</v>
      </c>
      <c r="C33" s="64">
        <v>23</v>
      </c>
      <c r="D33" s="68" t="s">
        <v>99</v>
      </c>
      <c r="E33" s="66"/>
      <c r="F33" s="67"/>
    </row>
    <row r="34" spans="2:6" ht="15" customHeight="1" x14ac:dyDescent="0.2">
      <c r="B34" s="63" t="s">
        <v>57</v>
      </c>
      <c r="C34" s="64">
        <v>24</v>
      </c>
      <c r="D34" s="68" t="s">
        <v>108</v>
      </c>
      <c r="E34" s="66"/>
      <c r="F34" s="67"/>
    </row>
    <row r="35" spans="2:6" s="19" customFormat="1" ht="15" customHeight="1" x14ac:dyDescent="0.2">
      <c r="B35" s="63" t="s">
        <v>59</v>
      </c>
      <c r="C35" s="21">
        <v>25</v>
      </c>
      <c r="D35" s="22" t="s">
        <v>109</v>
      </c>
      <c r="E35" s="23">
        <f>E30-E31+E32-E33-E34</f>
        <v>-296.142</v>
      </c>
      <c r="F35" s="24">
        <f>F30-F31+F32-F33-F34</f>
        <v>-200.87500000000006</v>
      </c>
    </row>
    <row r="36" spans="2:6" ht="15" customHeight="1" x14ac:dyDescent="0.2">
      <c r="B36" s="63" t="s">
        <v>61</v>
      </c>
      <c r="C36" s="64">
        <v>26</v>
      </c>
      <c r="D36" s="65" t="s">
        <v>110</v>
      </c>
      <c r="E36" s="66"/>
      <c r="F36" s="67"/>
    </row>
    <row r="37" spans="2:6" ht="15" customHeight="1" x14ac:dyDescent="0.2">
      <c r="B37" s="63" t="s">
        <v>63</v>
      </c>
      <c r="C37" s="64">
        <v>27</v>
      </c>
      <c r="D37" s="68" t="s">
        <v>111</v>
      </c>
      <c r="E37" s="66"/>
      <c r="F37" s="67"/>
    </row>
    <row r="38" spans="2:6" s="19" customFormat="1" ht="15" customHeight="1" x14ac:dyDescent="0.2">
      <c r="B38" s="63" t="s">
        <v>65</v>
      </c>
      <c r="C38" s="21">
        <v>28</v>
      </c>
      <c r="D38" s="22" t="s">
        <v>112</v>
      </c>
      <c r="E38" s="23">
        <v>0</v>
      </c>
      <c r="F38" s="24">
        <f>F36-F37</f>
        <v>0</v>
      </c>
    </row>
    <row r="39" spans="2:6" s="19" customFormat="1" ht="15" customHeight="1" x14ac:dyDescent="0.2">
      <c r="B39" s="63" t="s">
        <v>67</v>
      </c>
      <c r="C39" s="21">
        <v>29</v>
      </c>
      <c r="D39" s="22" t="s">
        <v>113</v>
      </c>
      <c r="E39" s="23"/>
      <c r="F39" s="24"/>
    </row>
    <row r="40" spans="2:6" s="19" customFormat="1" ht="15" customHeight="1" x14ac:dyDescent="0.2">
      <c r="B40" s="63" t="s">
        <v>69</v>
      </c>
      <c r="C40" s="21">
        <v>30</v>
      </c>
      <c r="D40" s="22" t="s">
        <v>103</v>
      </c>
      <c r="E40" s="23"/>
      <c r="F40" s="24"/>
    </row>
    <row r="41" spans="2:6" s="19" customFormat="1" ht="15" customHeight="1" thickBot="1" x14ac:dyDescent="0.25">
      <c r="B41" s="71" t="s">
        <v>72</v>
      </c>
      <c r="C41" s="72">
        <v>31</v>
      </c>
      <c r="D41" s="73" t="s">
        <v>114</v>
      </c>
      <c r="E41" s="74">
        <f>E29-E35+E38-E39+E40</f>
        <v>3254.5633530795867</v>
      </c>
      <c r="F41" s="75">
        <f>F29-F35+F38-F39+F40</f>
        <v>2771.2497159677023</v>
      </c>
    </row>
    <row r="42" spans="2:6" s="19" customFormat="1" ht="9" customHeight="1" thickBot="1" x14ac:dyDescent="0.25">
      <c r="C42" s="36"/>
      <c r="D42" s="77"/>
      <c r="E42" s="78"/>
      <c r="F42" s="78"/>
    </row>
    <row r="43" spans="2:6" s="19" customFormat="1" ht="15" customHeight="1" thickBot="1" x14ac:dyDescent="0.25">
      <c r="B43" s="79" t="s">
        <v>74</v>
      </c>
      <c r="C43" s="80">
        <v>32</v>
      </c>
      <c r="D43" s="81" t="s">
        <v>115</v>
      </c>
      <c r="E43" s="82">
        <f>E22+E41</f>
        <v>5289325.4029181553</v>
      </c>
      <c r="F43" s="83">
        <f>F22+F41</f>
        <v>2726497.3295447021</v>
      </c>
    </row>
    <row r="44" spans="2:6" ht="9" customHeight="1" x14ac:dyDescent="0.2">
      <c r="C44" s="36"/>
      <c r="D44" s="77"/>
      <c r="E44" s="38"/>
      <c r="F44" s="38"/>
    </row>
    <row r="45" spans="2:6" ht="15" customHeight="1" thickBot="1" x14ac:dyDescent="0.25">
      <c r="C45" s="36"/>
      <c r="D45" s="216" t="s">
        <v>116</v>
      </c>
      <c r="E45" s="216"/>
      <c r="F45" s="216"/>
    </row>
    <row r="46" spans="2:6" ht="15" customHeight="1" x14ac:dyDescent="0.2">
      <c r="B46" s="58" t="s">
        <v>76</v>
      </c>
      <c r="C46" s="59">
        <v>33</v>
      </c>
      <c r="D46" s="84" t="s">
        <v>117</v>
      </c>
      <c r="E46" s="61"/>
      <c r="F46" s="62"/>
    </row>
    <row r="47" spans="2:6" ht="15" customHeight="1" x14ac:dyDescent="0.2">
      <c r="B47" s="63" t="s">
        <v>78</v>
      </c>
      <c r="C47" s="64">
        <v>34</v>
      </c>
      <c r="D47" s="65" t="s">
        <v>118</v>
      </c>
      <c r="E47" s="66"/>
      <c r="F47" s="67"/>
    </row>
    <row r="48" spans="2:6" ht="15" customHeight="1" x14ac:dyDescent="0.2">
      <c r="B48" s="63" t="s">
        <v>80</v>
      </c>
      <c r="C48" s="64">
        <v>35</v>
      </c>
      <c r="D48" s="65" t="s">
        <v>119</v>
      </c>
      <c r="E48" s="66"/>
      <c r="F48" s="67"/>
    </row>
    <row r="49" spans="2:7" s="19" customFormat="1" ht="15" customHeight="1" thickBot="1" x14ac:dyDescent="0.25">
      <c r="B49" s="71" t="s">
        <v>82</v>
      </c>
      <c r="C49" s="72">
        <v>36</v>
      </c>
      <c r="D49" s="73" t="s">
        <v>120</v>
      </c>
      <c r="E49" s="74">
        <f>E46-E47-E48</f>
        <v>0</v>
      </c>
      <c r="F49" s="75">
        <f>F46-F47-F48</f>
        <v>0</v>
      </c>
    </row>
    <row r="50" spans="2:7" ht="8.25" customHeight="1" x14ac:dyDescent="0.2">
      <c r="C50" s="36"/>
      <c r="D50" s="76"/>
      <c r="E50" s="38"/>
      <c r="F50" s="38"/>
    </row>
    <row r="51" spans="2:7" ht="15" customHeight="1" thickBot="1" x14ac:dyDescent="0.25">
      <c r="C51" s="216" t="s">
        <v>121</v>
      </c>
      <c r="D51" s="216"/>
      <c r="E51" s="216"/>
      <c r="F51" s="216"/>
    </row>
    <row r="52" spans="2:7" ht="15" customHeight="1" x14ac:dyDescent="0.2">
      <c r="B52" s="58" t="s">
        <v>84</v>
      </c>
      <c r="C52" s="59">
        <v>37</v>
      </c>
      <c r="D52" s="60" t="s">
        <v>122</v>
      </c>
      <c r="E52" s="61">
        <v>870344.79</v>
      </c>
      <c r="F52" s="62">
        <v>517857.43999999994</v>
      </c>
      <c r="G52" s="215"/>
    </row>
    <row r="53" spans="2:7" ht="15" customHeight="1" x14ac:dyDescent="0.2">
      <c r="B53" s="63" t="s">
        <v>86</v>
      </c>
      <c r="C53" s="64">
        <v>38</v>
      </c>
      <c r="D53" s="68" t="s">
        <v>123</v>
      </c>
      <c r="E53" s="66"/>
      <c r="F53" s="67"/>
    </row>
    <row r="54" spans="2:7" ht="15" customHeight="1" x14ac:dyDescent="0.2">
      <c r="B54" s="63" t="s">
        <v>124</v>
      </c>
      <c r="C54" s="64">
        <v>39</v>
      </c>
      <c r="D54" s="68" t="s">
        <v>125</v>
      </c>
      <c r="E54" s="66"/>
      <c r="F54" s="67"/>
    </row>
    <row r="55" spans="2:7" ht="15" customHeight="1" x14ac:dyDescent="0.2">
      <c r="B55" s="63" t="s">
        <v>126</v>
      </c>
      <c r="C55" s="64">
        <v>40</v>
      </c>
      <c r="D55" s="68" t="s">
        <v>127</v>
      </c>
      <c r="E55" s="66"/>
      <c r="F55" s="67"/>
    </row>
    <row r="56" spans="2:7" ht="15" customHeight="1" x14ac:dyDescent="0.2">
      <c r="B56" s="63" t="s">
        <v>128</v>
      </c>
      <c r="C56" s="64">
        <v>41</v>
      </c>
      <c r="D56" s="68" t="s">
        <v>29</v>
      </c>
      <c r="E56" s="66"/>
      <c r="F56" s="67"/>
    </row>
    <row r="57" spans="2:7" ht="15" customHeight="1" x14ac:dyDescent="0.2">
      <c r="B57" s="63" t="s">
        <v>129</v>
      </c>
      <c r="C57" s="64">
        <v>42</v>
      </c>
      <c r="D57" s="68" t="s">
        <v>31</v>
      </c>
      <c r="E57" s="66"/>
      <c r="F57" s="67"/>
    </row>
    <row r="58" spans="2:7" ht="15" customHeight="1" x14ac:dyDescent="0.2">
      <c r="B58" s="63" t="s">
        <v>130</v>
      </c>
      <c r="C58" s="64">
        <v>43</v>
      </c>
      <c r="D58" s="68" t="s">
        <v>39</v>
      </c>
      <c r="E58" s="66"/>
      <c r="F58" s="67"/>
    </row>
    <row r="59" spans="2:7" ht="15" customHeight="1" x14ac:dyDescent="0.2">
      <c r="B59" s="63" t="s">
        <v>131</v>
      </c>
      <c r="C59" s="64">
        <v>44</v>
      </c>
      <c r="D59" s="68" t="s">
        <v>132</v>
      </c>
      <c r="E59" s="66"/>
      <c r="F59" s="67"/>
    </row>
    <row r="60" spans="2:7" ht="15" customHeight="1" x14ac:dyDescent="0.2">
      <c r="B60" s="63" t="s">
        <v>133</v>
      </c>
      <c r="C60" s="64">
        <v>45</v>
      </c>
      <c r="D60" s="68" t="s">
        <v>134</v>
      </c>
      <c r="E60" s="66"/>
      <c r="F60" s="67"/>
    </row>
    <row r="61" spans="2:7" s="76" customFormat="1" ht="15" customHeight="1" thickBot="1" x14ac:dyDescent="0.25">
      <c r="B61" s="71" t="s">
        <v>135</v>
      </c>
      <c r="C61" s="85">
        <v>46</v>
      </c>
      <c r="D61" s="86" t="s">
        <v>136</v>
      </c>
      <c r="E61" s="74">
        <f>SUM(E52:E60)</f>
        <v>870344.79</v>
      </c>
      <c r="F61" s="75">
        <f>SUM(F52:F60)</f>
        <v>517857.43999999994</v>
      </c>
    </row>
    <row r="62" spans="2:7" s="76" customFormat="1" ht="9" customHeight="1" x14ac:dyDescent="0.2">
      <c r="C62" s="36"/>
      <c r="E62" s="78"/>
      <c r="F62" s="78"/>
    </row>
    <row r="63" spans="2:7" s="76" customFormat="1" ht="15" customHeight="1" thickBot="1" x14ac:dyDescent="0.25">
      <c r="C63" s="223" t="s">
        <v>137</v>
      </c>
      <c r="D63" s="223"/>
      <c r="E63" s="223"/>
      <c r="F63" s="223"/>
    </row>
    <row r="64" spans="2:7" ht="15" customHeight="1" x14ac:dyDescent="0.2">
      <c r="B64" s="58" t="s">
        <v>138</v>
      </c>
      <c r="C64" s="59">
        <v>47</v>
      </c>
      <c r="D64" s="60" t="s">
        <v>139</v>
      </c>
      <c r="E64" s="61">
        <v>2414436.8938775528</v>
      </c>
      <c r="F64" s="62">
        <v>2024297.36117564</v>
      </c>
    </row>
    <row r="65" spans="2:6" ht="15" customHeight="1" x14ac:dyDescent="0.2">
      <c r="B65" s="63" t="s">
        <v>140</v>
      </c>
      <c r="C65" s="64">
        <v>48</v>
      </c>
      <c r="D65" s="68" t="s">
        <v>141</v>
      </c>
      <c r="E65" s="66">
        <v>907474.8600000001</v>
      </c>
      <c r="F65" s="67">
        <v>1222292.3900000001</v>
      </c>
    </row>
    <row r="66" spans="2:6" ht="15" customHeight="1" x14ac:dyDescent="0.2">
      <c r="B66" s="63" t="s">
        <v>142</v>
      </c>
      <c r="C66" s="64">
        <v>49</v>
      </c>
      <c r="D66" s="68" t="s">
        <v>143</v>
      </c>
      <c r="E66" s="66">
        <v>40005.955149999994</v>
      </c>
      <c r="F66" s="67">
        <v>41807.619999999995</v>
      </c>
    </row>
    <row r="67" spans="2:6" ht="15" customHeight="1" x14ac:dyDescent="0.2">
      <c r="B67" s="63" t="s">
        <v>144</v>
      </c>
      <c r="C67" s="64">
        <v>50</v>
      </c>
      <c r="D67" s="68" t="s">
        <v>145</v>
      </c>
      <c r="E67" s="66">
        <v>193041.58000000002</v>
      </c>
      <c r="F67" s="67">
        <v>285464.39</v>
      </c>
    </row>
    <row r="68" spans="2:6" ht="15" customHeight="1" x14ac:dyDescent="0.2">
      <c r="B68" s="63" t="s">
        <v>146</v>
      </c>
      <c r="C68" s="64">
        <v>51</v>
      </c>
      <c r="D68" s="68" t="s">
        <v>147</v>
      </c>
      <c r="E68" s="66">
        <v>162940.76999999999</v>
      </c>
      <c r="F68" s="67">
        <v>216396.76</v>
      </c>
    </row>
    <row r="69" spans="2:6" ht="15" customHeight="1" x14ac:dyDescent="0.2">
      <c r="B69" s="63" t="s">
        <v>148</v>
      </c>
      <c r="C69" s="64">
        <v>52</v>
      </c>
      <c r="D69" s="68" t="s">
        <v>149</v>
      </c>
      <c r="E69" s="66"/>
      <c r="F69" s="67"/>
    </row>
    <row r="70" spans="2:6" ht="15" customHeight="1" thickBot="1" x14ac:dyDescent="0.25">
      <c r="B70" s="87" t="s">
        <v>150</v>
      </c>
      <c r="C70" s="88">
        <v>53</v>
      </c>
      <c r="D70" s="89" t="s">
        <v>151</v>
      </c>
      <c r="E70" s="90">
        <v>-49514.27330413193</v>
      </c>
      <c r="F70" s="91">
        <v>-1247728.8251608</v>
      </c>
    </row>
    <row r="71" spans="2:6" ht="9" customHeight="1" thickBot="1" x14ac:dyDescent="0.25">
      <c r="C71" s="43"/>
      <c r="D71" s="92"/>
      <c r="E71" s="93"/>
      <c r="F71" s="93"/>
    </row>
    <row r="72" spans="2:6" s="19" customFormat="1" ht="15" customHeight="1" x14ac:dyDescent="0.2">
      <c r="B72" s="58" t="s">
        <v>152</v>
      </c>
      <c r="C72" s="15">
        <v>54</v>
      </c>
      <c r="D72" s="16" t="s">
        <v>153</v>
      </c>
      <c r="E72" s="17">
        <f>E43+E49+E61-E64-E65-E66-E67-E68-E69+E70</f>
        <v>2392255.8605864705</v>
      </c>
      <c r="F72" s="18">
        <f>F43+F49+F61-F64-F65-F66-F67-F68-F69+F70</f>
        <v>-1793632.5767917382</v>
      </c>
    </row>
    <row r="73" spans="2:6" s="19" customFormat="1" ht="15" customHeight="1" x14ac:dyDescent="0.2">
      <c r="B73" s="63" t="s">
        <v>154</v>
      </c>
      <c r="C73" s="21">
        <v>55</v>
      </c>
      <c r="D73" s="22" t="s">
        <v>155</v>
      </c>
      <c r="E73" s="23">
        <v>312033.37311997497</v>
      </c>
      <c r="F73" s="24">
        <v>219401</v>
      </c>
    </row>
    <row r="74" spans="2:6" s="19" customFormat="1" ht="15" customHeight="1" thickBot="1" x14ac:dyDescent="0.25">
      <c r="B74" s="71" t="s">
        <v>156</v>
      </c>
      <c r="C74" s="72">
        <v>56</v>
      </c>
      <c r="D74" s="73" t="s">
        <v>157</v>
      </c>
      <c r="E74" s="74">
        <f>E72-E73</f>
        <v>2080222.4874664955</v>
      </c>
      <c r="F74" s="75">
        <f>F72-F73</f>
        <v>-2013033.5767917382</v>
      </c>
    </row>
    <row r="75" spans="2:6" x14ac:dyDescent="0.2">
      <c r="D75" s="76"/>
    </row>
    <row r="76" spans="2:6" x14ac:dyDescent="0.3">
      <c r="C76" s="221"/>
      <c r="D76" s="221"/>
      <c r="E76" s="221"/>
      <c r="F76" s="221"/>
    </row>
    <row r="77" spans="2:6" x14ac:dyDescent="0.2">
      <c r="C77" s="222"/>
      <c r="D77" s="222"/>
      <c r="E77" s="222"/>
      <c r="F77" s="222"/>
    </row>
    <row r="78" spans="2:6" x14ac:dyDescent="0.3">
      <c r="C78" s="221"/>
      <c r="D78" s="221"/>
      <c r="E78" s="221"/>
      <c r="F78" s="221"/>
    </row>
    <row r="79" spans="2:6" x14ac:dyDescent="0.2">
      <c r="C79" s="222"/>
      <c r="D79" s="222"/>
      <c r="E79" s="222"/>
      <c r="F79" s="222"/>
    </row>
    <row r="80" spans="2:6" x14ac:dyDescent="0.3">
      <c r="C80" s="221"/>
      <c r="D80" s="221"/>
      <c r="E80" s="221"/>
      <c r="F80" s="221"/>
    </row>
    <row r="81" spans="3:6" x14ac:dyDescent="0.2">
      <c r="C81" s="222"/>
      <c r="D81" s="222"/>
      <c r="E81" s="222"/>
      <c r="F81" s="222"/>
    </row>
  </sheetData>
  <mergeCells count="16"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  <mergeCell ref="C8:F8"/>
    <mergeCell ref="B1:C1"/>
    <mergeCell ref="E1:F1"/>
    <mergeCell ref="B2:F2"/>
    <mergeCell ref="D4:F4"/>
    <mergeCell ref="E5:F5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zoomScale="90" zoomScaleNormal="90" workbookViewId="0">
      <pane ySplit="6" topLeftCell="A7" activePane="bottomLeft" state="frozen"/>
      <selection pane="bottomLeft" activeCell="D6" sqref="D6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25" t="s">
        <v>0</v>
      </c>
      <c r="C1" s="225"/>
      <c r="D1" s="1" t="s">
        <v>1</v>
      </c>
      <c r="E1" s="226" t="s">
        <v>2</v>
      </c>
      <c r="F1" s="226"/>
    </row>
    <row r="2" spans="2:6" x14ac:dyDescent="0.3">
      <c r="B2" s="227" t="str">
        <f>IS!B2</f>
        <v>ანგარიშგების პერიოდი: 01.01.2023 - 31.12.2023</v>
      </c>
      <c r="C2" s="227"/>
      <c r="D2" s="227"/>
      <c r="E2" s="227"/>
      <c r="F2" s="227"/>
    </row>
    <row r="3" spans="2:6" x14ac:dyDescent="0.3">
      <c r="B3" s="3"/>
      <c r="C3" s="3"/>
    </row>
    <row r="4" spans="2:6" ht="18" customHeight="1" x14ac:dyDescent="0.35">
      <c r="B4" s="4"/>
      <c r="C4" s="228" t="s">
        <v>3</v>
      </c>
      <c r="D4" s="229"/>
      <c r="E4" s="229"/>
      <c r="F4" s="229"/>
    </row>
    <row r="5" spans="2:6" ht="15.75" thickBot="1" x14ac:dyDescent="0.35">
      <c r="E5" s="226" t="s">
        <v>4</v>
      </c>
      <c r="F5" s="226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E7" s="12"/>
      <c r="F7" s="12"/>
    </row>
    <row r="8" spans="2:6" s="13" customFormat="1" ht="15.75" thickBot="1" x14ac:dyDescent="0.25">
      <c r="C8" s="224" t="s">
        <v>9</v>
      </c>
      <c r="D8" s="224"/>
      <c r="E8" s="224"/>
      <c r="F8" s="224"/>
    </row>
    <row r="9" spans="2:6" s="19" customFormat="1" ht="15" customHeight="1" x14ac:dyDescent="0.2">
      <c r="B9" s="14" t="s">
        <v>10</v>
      </c>
      <c r="C9" s="15">
        <v>1</v>
      </c>
      <c r="D9" s="16" t="s">
        <v>11</v>
      </c>
      <c r="E9" s="17">
        <v>4561254.93</v>
      </c>
      <c r="F9" s="18">
        <v>2761374.0200000005</v>
      </c>
    </row>
    <row r="10" spans="2:6" s="19" customFormat="1" ht="15" customHeight="1" x14ac:dyDescent="0.2">
      <c r="B10" s="20" t="s">
        <v>12</v>
      </c>
      <c r="C10" s="21">
        <v>2</v>
      </c>
      <c r="D10" s="22" t="s">
        <v>13</v>
      </c>
      <c r="E10" s="23">
        <v>9604344.5</v>
      </c>
      <c r="F10" s="24">
        <v>8589597.7999999989</v>
      </c>
    </row>
    <row r="11" spans="2:6" s="19" customFormat="1" ht="15" customHeight="1" x14ac:dyDescent="0.2">
      <c r="B11" s="20" t="s">
        <v>14</v>
      </c>
      <c r="C11" s="21">
        <v>3</v>
      </c>
      <c r="D11" s="22" t="s">
        <v>15</v>
      </c>
      <c r="E11" s="23"/>
      <c r="F11" s="24"/>
    </row>
    <row r="12" spans="2:6" s="19" customFormat="1" ht="15" customHeight="1" x14ac:dyDescent="0.2">
      <c r="B12" s="20" t="s">
        <v>16</v>
      </c>
      <c r="C12" s="21">
        <v>4</v>
      </c>
      <c r="D12" s="25" t="s">
        <v>17</v>
      </c>
      <c r="E12" s="23"/>
      <c r="F12" s="24"/>
    </row>
    <row r="13" spans="2:6" s="19" customFormat="1" ht="30" x14ac:dyDescent="0.2">
      <c r="B13" s="20" t="s">
        <v>18</v>
      </c>
      <c r="C13" s="21">
        <v>5</v>
      </c>
      <c r="D13" s="26" t="s">
        <v>19</v>
      </c>
      <c r="E13" s="23"/>
      <c r="F13" s="24"/>
    </row>
    <row r="14" spans="2:6" s="19" customFormat="1" ht="15" customHeight="1" x14ac:dyDescent="0.2">
      <c r="B14" s="20" t="s">
        <v>20</v>
      </c>
      <c r="C14" s="21">
        <v>6</v>
      </c>
      <c r="D14" s="25" t="s">
        <v>21</v>
      </c>
      <c r="E14" s="23">
        <v>2330047.8623796012</v>
      </c>
      <c r="F14" s="24">
        <v>2664883.8199999998</v>
      </c>
    </row>
    <row r="15" spans="2:6" s="19" customFormat="1" ht="15" customHeight="1" x14ac:dyDescent="0.2">
      <c r="B15" s="20" t="s">
        <v>22</v>
      </c>
      <c r="C15" s="21">
        <v>7</v>
      </c>
      <c r="D15" s="22" t="s">
        <v>23</v>
      </c>
      <c r="E15" s="23"/>
      <c r="F15" s="24"/>
    </row>
    <row r="16" spans="2:6" s="19" customFormat="1" ht="15" customHeight="1" x14ac:dyDescent="0.2">
      <c r="B16" s="20" t="s">
        <v>24</v>
      </c>
      <c r="C16" s="21">
        <v>8</v>
      </c>
      <c r="D16" s="25" t="s">
        <v>25</v>
      </c>
      <c r="E16" s="23"/>
      <c r="F16" s="24"/>
    </row>
    <row r="17" spans="2:8" s="19" customFormat="1" ht="15" customHeight="1" x14ac:dyDescent="0.2">
      <c r="B17" s="20" t="s">
        <v>26</v>
      </c>
      <c r="C17" s="21">
        <v>9</v>
      </c>
      <c r="D17" s="22" t="s">
        <v>27</v>
      </c>
      <c r="E17" s="23"/>
      <c r="F17" s="24"/>
    </row>
    <row r="18" spans="2:8" s="19" customFormat="1" ht="15" customHeight="1" x14ac:dyDescent="0.2">
      <c r="B18" s="20" t="s">
        <v>28</v>
      </c>
      <c r="C18" s="21">
        <v>10</v>
      </c>
      <c r="D18" s="22" t="s">
        <v>29</v>
      </c>
      <c r="E18" s="23"/>
      <c r="F18" s="24"/>
    </row>
    <row r="19" spans="2:8" s="19" customFormat="1" ht="15" customHeight="1" x14ac:dyDescent="0.2">
      <c r="B19" s="20" t="s">
        <v>30</v>
      </c>
      <c r="C19" s="21">
        <v>11</v>
      </c>
      <c r="D19" s="22" t="s">
        <v>31</v>
      </c>
      <c r="E19" s="23"/>
      <c r="F19" s="24"/>
    </row>
    <row r="20" spans="2:8" s="19" customFormat="1" ht="15" customHeight="1" x14ac:dyDescent="0.2">
      <c r="B20" s="20" t="s">
        <v>32</v>
      </c>
      <c r="C20" s="21">
        <v>12</v>
      </c>
      <c r="D20" s="22" t="s">
        <v>33</v>
      </c>
      <c r="E20" s="23">
        <v>18418.908593300264</v>
      </c>
      <c r="F20" s="24">
        <v>24603.730706099886</v>
      </c>
    </row>
    <row r="21" spans="2:8" s="19" customFormat="1" ht="15" customHeight="1" x14ac:dyDescent="0.2">
      <c r="B21" s="20" t="s">
        <v>34</v>
      </c>
      <c r="C21" s="21">
        <v>13</v>
      </c>
      <c r="D21" s="22" t="s">
        <v>35</v>
      </c>
      <c r="E21" s="23">
        <v>193624.52</v>
      </c>
      <c r="F21" s="24">
        <v>186070.59</v>
      </c>
    </row>
    <row r="22" spans="2:8" s="19" customFormat="1" ht="15" customHeight="1" x14ac:dyDescent="0.2">
      <c r="B22" s="20" t="s">
        <v>36</v>
      </c>
      <c r="C22" s="21">
        <v>14</v>
      </c>
      <c r="D22" s="22" t="s">
        <v>37</v>
      </c>
      <c r="E22" s="23">
        <v>4359478.8599999994</v>
      </c>
      <c r="F22" s="24">
        <v>4530006.8169209994</v>
      </c>
    </row>
    <row r="23" spans="2:8" s="19" customFormat="1" ht="15" customHeight="1" x14ac:dyDescent="0.2">
      <c r="B23" s="20" t="s">
        <v>38</v>
      </c>
      <c r="C23" s="21">
        <v>15</v>
      </c>
      <c r="D23" s="22" t="s">
        <v>39</v>
      </c>
      <c r="E23" s="23">
        <v>762203.39</v>
      </c>
      <c r="F23" s="24"/>
    </row>
    <row r="24" spans="2:8" s="19" customFormat="1" ht="15" customHeight="1" x14ac:dyDescent="0.2">
      <c r="B24" s="20" t="s">
        <v>40</v>
      </c>
      <c r="C24" s="21">
        <v>16</v>
      </c>
      <c r="D24" s="22" t="s">
        <v>41</v>
      </c>
      <c r="E24" s="23">
        <v>36720.680000000008</v>
      </c>
      <c r="F24" s="24">
        <v>51367.600000000006</v>
      </c>
    </row>
    <row r="25" spans="2:8" s="19" customFormat="1" ht="15" customHeight="1" x14ac:dyDescent="0.2">
      <c r="B25" s="20" t="s">
        <v>42</v>
      </c>
      <c r="C25" s="21">
        <v>17</v>
      </c>
      <c r="D25" s="22" t="s">
        <v>43</v>
      </c>
      <c r="E25" s="23"/>
      <c r="F25" s="24"/>
      <c r="H25" s="27"/>
    </row>
    <row r="26" spans="2:8" s="19" customFormat="1" ht="15" customHeight="1" x14ac:dyDescent="0.2">
      <c r="B26" s="20" t="s">
        <v>44</v>
      </c>
      <c r="C26" s="21">
        <v>18</v>
      </c>
      <c r="D26" s="28" t="s">
        <v>45</v>
      </c>
      <c r="E26" s="23">
        <v>2187671.8199999998</v>
      </c>
      <c r="F26" s="24">
        <v>2417439.5</v>
      </c>
    </row>
    <row r="27" spans="2:8" s="34" customFormat="1" ht="15" customHeight="1" thickBot="1" x14ac:dyDescent="0.3">
      <c r="B27" s="29" t="s">
        <v>46</v>
      </c>
      <c r="C27" s="30">
        <v>19</v>
      </c>
      <c r="D27" s="31" t="s">
        <v>47</v>
      </c>
      <c r="E27" s="32">
        <f>SUM(E9:E26)</f>
        <v>24053765.470972903</v>
      </c>
      <c r="F27" s="33">
        <f>SUM(F9:F26)</f>
        <v>21225343.877627101</v>
      </c>
      <c r="H27" s="94"/>
    </row>
    <row r="28" spans="2:8" s="13" customFormat="1" ht="6" customHeight="1" x14ac:dyDescent="0.2">
      <c r="B28" s="35"/>
      <c r="C28" s="36"/>
      <c r="D28" s="37"/>
      <c r="E28" s="38"/>
      <c r="F28" s="38"/>
    </row>
    <row r="29" spans="2:8" s="13" customFormat="1" ht="15.75" thickBot="1" x14ac:dyDescent="0.25">
      <c r="B29" s="35"/>
      <c r="C29" s="224" t="s">
        <v>48</v>
      </c>
      <c r="D29" s="224"/>
      <c r="E29" s="224"/>
      <c r="F29" s="224"/>
    </row>
    <row r="30" spans="2:8" s="19" customFormat="1" ht="15" customHeight="1" x14ac:dyDescent="0.2">
      <c r="B30" s="14" t="s">
        <v>49</v>
      </c>
      <c r="C30" s="15">
        <v>20</v>
      </c>
      <c r="D30" s="39" t="s">
        <v>50</v>
      </c>
      <c r="E30" s="17">
        <v>7371738.1055765776</v>
      </c>
      <c r="F30" s="18">
        <v>6622738.2686578436</v>
      </c>
    </row>
    <row r="31" spans="2:8" s="19" customFormat="1" ht="15" customHeight="1" x14ac:dyDescent="0.2">
      <c r="B31" s="20" t="s">
        <v>51</v>
      </c>
      <c r="C31" s="21">
        <v>21</v>
      </c>
      <c r="D31" s="40" t="s">
        <v>52</v>
      </c>
      <c r="E31" s="23">
        <v>28676.55</v>
      </c>
      <c r="F31" s="24">
        <v>65497.42</v>
      </c>
    </row>
    <row r="32" spans="2:8" s="19" customFormat="1" ht="15" customHeight="1" x14ac:dyDescent="0.2">
      <c r="B32" s="20" t="s">
        <v>53</v>
      </c>
      <c r="C32" s="21">
        <v>22</v>
      </c>
      <c r="D32" s="25" t="s">
        <v>54</v>
      </c>
      <c r="E32" s="23"/>
      <c r="F32" s="24"/>
    </row>
    <row r="33" spans="2:7" s="19" customFormat="1" ht="15" customHeight="1" x14ac:dyDescent="0.2">
      <c r="B33" s="20" t="s">
        <v>55</v>
      </c>
      <c r="C33" s="21">
        <v>23</v>
      </c>
      <c r="D33" s="40" t="s">
        <v>56</v>
      </c>
      <c r="E33" s="23">
        <v>1427727.64</v>
      </c>
      <c r="F33" s="24">
        <v>1496719.35</v>
      </c>
    </row>
    <row r="34" spans="2:7" s="19" customFormat="1" ht="15" customHeight="1" x14ac:dyDescent="0.2">
      <c r="B34" s="20" t="s">
        <v>57</v>
      </c>
      <c r="C34" s="21">
        <v>24</v>
      </c>
      <c r="D34" s="40" t="s">
        <v>58</v>
      </c>
      <c r="E34" s="23"/>
      <c r="F34" s="24"/>
    </row>
    <row r="35" spans="2:7" s="19" customFormat="1" ht="15" customHeight="1" x14ac:dyDescent="0.2">
      <c r="B35" s="20" t="s">
        <v>59</v>
      </c>
      <c r="C35" s="21">
        <v>25</v>
      </c>
      <c r="D35" s="40" t="s">
        <v>60</v>
      </c>
      <c r="E35" s="23"/>
      <c r="F35" s="24"/>
    </row>
    <row r="36" spans="2:7" s="19" customFormat="1" ht="15" customHeight="1" x14ac:dyDescent="0.2">
      <c r="B36" s="20" t="s">
        <v>61</v>
      </c>
      <c r="C36" s="21">
        <v>26</v>
      </c>
      <c r="D36" s="40" t="s">
        <v>62</v>
      </c>
      <c r="E36" s="23"/>
      <c r="F36" s="24"/>
    </row>
    <row r="37" spans="2:7" s="19" customFormat="1" ht="15" customHeight="1" x14ac:dyDescent="0.2">
      <c r="B37" s="20" t="s">
        <v>63</v>
      </c>
      <c r="C37" s="21">
        <v>27</v>
      </c>
      <c r="D37" s="40" t="s">
        <v>64</v>
      </c>
      <c r="E37" s="23"/>
      <c r="F37" s="24"/>
    </row>
    <row r="38" spans="2:7" s="19" customFormat="1" ht="15" customHeight="1" x14ac:dyDescent="0.2">
      <c r="B38" s="20" t="s">
        <v>65</v>
      </c>
      <c r="C38" s="21">
        <v>28</v>
      </c>
      <c r="D38" s="40" t="s">
        <v>66</v>
      </c>
      <c r="E38" s="23"/>
      <c r="F38" s="24"/>
    </row>
    <row r="39" spans="2:7" s="19" customFormat="1" ht="15" customHeight="1" x14ac:dyDescent="0.2">
      <c r="B39" s="20" t="s">
        <v>67</v>
      </c>
      <c r="C39" s="21">
        <v>29</v>
      </c>
      <c r="D39" s="40" t="s">
        <v>68</v>
      </c>
      <c r="E39" s="23">
        <v>902260.48</v>
      </c>
      <c r="F39" s="24">
        <v>797248.63103942957</v>
      </c>
    </row>
    <row r="40" spans="2:7" s="34" customFormat="1" ht="15" customHeight="1" thickBot="1" x14ac:dyDescent="0.25">
      <c r="B40" s="29" t="s">
        <v>69</v>
      </c>
      <c r="C40" s="30">
        <v>30</v>
      </c>
      <c r="D40" s="41" t="s">
        <v>70</v>
      </c>
      <c r="E40" s="32">
        <f>SUM(E30:E39)</f>
        <v>9730402.7755765785</v>
      </c>
      <c r="F40" s="33">
        <f>SUM(F30:F39)</f>
        <v>8982203.6696972735</v>
      </c>
    </row>
    <row r="41" spans="2:7" s="13" customFormat="1" ht="6" customHeight="1" x14ac:dyDescent="0.2">
      <c r="B41" s="42"/>
      <c r="C41" s="43"/>
      <c r="D41" s="37"/>
      <c r="E41" s="38"/>
      <c r="F41" s="38"/>
    </row>
    <row r="42" spans="2:7" s="13" customFormat="1" ht="15.75" thickBot="1" x14ac:dyDescent="0.25">
      <c r="B42" s="42"/>
      <c r="C42" s="224" t="s">
        <v>71</v>
      </c>
      <c r="D42" s="224"/>
      <c r="E42" s="224"/>
      <c r="F42" s="224"/>
    </row>
    <row r="43" spans="2:7" s="19" customFormat="1" ht="15" customHeight="1" x14ac:dyDescent="0.2">
      <c r="B43" s="14" t="s">
        <v>72</v>
      </c>
      <c r="C43" s="15">
        <v>31</v>
      </c>
      <c r="D43" s="39" t="s">
        <v>73</v>
      </c>
      <c r="E43" s="17">
        <v>19000000</v>
      </c>
      <c r="F43" s="18">
        <v>19000000</v>
      </c>
    </row>
    <row r="44" spans="2:7" s="19" customFormat="1" ht="15" customHeight="1" x14ac:dyDescent="0.2">
      <c r="B44" s="20" t="s">
        <v>74</v>
      </c>
      <c r="C44" s="21">
        <v>32</v>
      </c>
      <c r="D44" s="40" t="s">
        <v>75</v>
      </c>
      <c r="E44" s="23"/>
      <c r="F44" s="24"/>
    </row>
    <row r="45" spans="2:7" s="19" customFormat="1" ht="15" customHeight="1" x14ac:dyDescent="0.2">
      <c r="B45" s="20" t="s">
        <v>76</v>
      </c>
      <c r="C45" s="21">
        <v>33</v>
      </c>
      <c r="D45" s="40" t="s">
        <v>77</v>
      </c>
      <c r="E45" s="23"/>
      <c r="F45" s="24"/>
    </row>
    <row r="46" spans="2:7" s="19" customFormat="1" ht="15" customHeight="1" x14ac:dyDescent="0.2">
      <c r="B46" s="20" t="s">
        <v>78</v>
      </c>
      <c r="C46" s="21">
        <v>34</v>
      </c>
      <c r="D46" s="40" t="s">
        <v>79</v>
      </c>
      <c r="E46" s="23">
        <v>-7133317.112070174</v>
      </c>
      <c r="F46" s="24">
        <v>-5120283.5352784358</v>
      </c>
    </row>
    <row r="47" spans="2:7" s="19" customFormat="1" ht="15" customHeight="1" x14ac:dyDescent="0.2">
      <c r="B47" s="20" t="s">
        <v>80</v>
      </c>
      <c r="C47" s="21">
        <v>35</v>
      </c>
      <c r="D47" s="40" t="s">
        <v>81</v>
      </c>
      <c r="E47" s="23">
        <v>2080222.4874664973</v>
      </c>
      <c r="F47" s="24">
        <v>-2013033.5767917382</v>
      </c>
      <c r="G47" s="27"/>
    </row>
    <row r="48" spans="2:7" s="19" customFormat="1" ht="15" customHeight="1" x14ac:dyDescent="0.2">
      <c r="B48" s="20" t="s">
        <v>82</v>
      </c>
      <c r="C48" s="21">
        <v>36</v>
      </c>
      <c r="D48" s="40" t="s">
        <v>83</v>
      </c>
      <c r="E48" s="23">
        <v>376457.31999999995</v>
      </c>
      <c r="F48" s="24">
        <v>376457.31999999995</v>
      </c>
    </row>
    <row r="49" spans="2:6" s="34" customFormat="1" ht="15" customHeight="1" x14ac:dyDescent="0.2">
      <c r="B49" s="20" t="s">
        <v>84</v>
      </c>
      <c r="C49" s="44">
        <v>37</v>
      </c>
      <c r="D49" s="45" t="s">
        <v>85</v>
      </c>
      <c r="E49" s="46">
        <f>SUM(E43+E44-E45+E46+E47+E48)</f>
        <v>14323362.695396325</v>
      </c>
      <c r="F49" s="47">
        <f>SUM(F43+F44-F45+F46+F47+F48)</f>
        <v>12243140.207929827</v>
      </c>
    </row>
    <row r="50" spans="2:6" s="34" customFormat="1" ht="15" customHeight="1" thickBot="1" x14ac:dyDescent="0.25">
      <c r="B50" s="29" t="s">
        <v>86</v>
      </c>
      <c r="C50" s="48">
        <v>38</v>
      </c>
      <c r="D50" s="49" t="s">
        <v>87</v>
      </c>
      <c r="E50" s="50">
        <f>E40+E49</f>
        <v>24053765.470972903</v>
      </c>
      <c r="F50" s="51">
        <f>F40+F49</f>
        <v>21225343.877627101</v>
      </c>
    </row>
    <row r="51" spans="2:6" x14ac:dyDescent="0.3">
      <c r="E51" s="52"/>
    </row>
    <row r="52" spans="2:6" x14ac:dyDescent="0.3">
      <c r="E52" s="52"/>
    </row>
    <row r="53" spans="2:6" x14ac:dyDescent="0.3">
      <c r="C53" s="221"/>
      <c r="D53" s="221"/>
      <c r="E53" s="221"/>
      <c r="F53" s="221"/>
    </row>
    <row r="54" spans="2:6" x14ac:dyDescent="0.3">
      <c r="C54" s="222"/>
      <c r="D54" s="222"/>
      <c r="E54" s="222"/>
      <c r="F54" s="222"/>
    </row>
    <row r="55" spans="2:6" x14ac:dyDescent="0.3">
      <c r="C55" s="221"/>
      <c r="D55" s="221"/>
      <c r="E55" s="221"/>
      <c r="F55" s="221"/>
    </row>
    <row r="56" spans="2:6" x14ac:dyDescent="0.3">
      <c r="C56" s="222"/>
      <c r="D56" s="222"/>
      <c r="E56" s="222"/>
      <c r="F56" s="222"/>
    </row>
    <row r="57" spans="2:6" ht="15" customHeight="1" x14ac:dyDescent="0.3">
      <c r="C57" s="221"/>
      <c r="D57" s="221"/>
      <c r="E57" s="221"/>
      <c r="F57" s="221"/>
    </row>
    <row r="58" spans="2:6" x14ac:dyDescent="0.3">
      <c r="C58" s="222"/>
      <c r="D58" s="222"/>
      <c r="E58" s="222"/>
      <c r="F58" s="222"/>
    </row>
  </sheetData>
  <mergeCells count="14">
    <mergeCell ref="C57:F57"/>
    <mergeCell ref="C58:F58"/>
    <mergeCell ref="C29:F29"/>
    <mergeCell ref="C42:F42"/>
    <mergeCell ref="C53:F53"/>
    <mergeCell ref="C54:F54"/>
    <mergeCell ref="C55:F55"/>
    <mergeCell ref="C56:F56"/>
    <mergeCell ref="C8:F8"/>
    <mergeCell ref="B1:C1"/>
    <mergeCell ref="E1:F1"/>
    <mergeCell ref="B2:F2"/>
    <mergeCell ref="C4:F4"/>
    <mergeCell ref="E5:F5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85" zoomScaleNormal="85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8" sqref="B8:B10"/>
    </sheetView>
  </sheetViews>
  <sheetFormatPr defaultColWidth="9.140625" defaultRowHeight="15" x14ac:dyDescent="0.2"/>
  <cols>
    <col min="1" max="1" width="5.85546875" style="206" customWidth="1"/>
    <col min="2" max="2" width="49.5703125" style="206" customWidth="1"/>
    <col min="3" max="3" width="10.140625" style="206" customWidth="1"/>
    <col min="4" max="5" width="9.85546875" style="206" customWidth="1"/>
    <col min="6" max="6" width="11.28515625" style="206" customWidth="1"/>
    <col min="7" max="7" width="13.28515625" style="206" customWidth="1"/>
    <col min="8" max="8" width="19.140625" style="206" customWidth="1"/>
    <col min="9" max="9" width="12.28515625" style="206" customWidth="1"/>
    <col min="10" max="12" width="12" style="206" customWidth="1"/>
    <col min="13" max="13" width="11.28515625" style="206" customWidth="1"/>
    <col min="14" max="14" width="13.5703125" style="206" customWidth="1"/>
    <col min="15" max="15" width="12.140625" style="206" customWidth="1"/>
    <col min="16" max="17" width="12" style="206" customWidth="1"/>
    <col min="18" max="18" width="11.28515625" style="206" bestFit="1" customWidth="1"/>
    <col min="19" max="19" width="12" style="206" bestFit="1" customWidth="1"/>
    <col min="20" max="20" width="10.5703125" style="206" bestFit="1" customWidth="1"/>
    <col min="21" max="21" width="12" style="206" bestFit="1" customWidth="1"/>
    <col min="22" max="22" width="10.85546875" style="206" bestFit="1" customWidth="1"/>
    <col min="23" max="23" width="10.5703125" style="206" bestFit="1" customWidth="1"/>
    <col min="24" max="24" width="10.140625" style="206" bestFit="1" customWidth="1"/>
    <col min="25" max="27" width="11.5703125" style="206" bestFit="1" customWidth="1"/>
    <col min="28" max="28" width="3" style="206" customWidth="1"/>
    <col min="29" max="32" width="9.140625" style="206"/>
    <col min="33" max="34" width="10.28515625" style="206" customWidth="1"/>
    <col min="35" max="36" width="10.7109375" style="206" customWidth="1"/>
    <col min="37" max="256" width="9.140625" style="206"/>
    <col min="257" max="257" width="5.85546875" style="206" customWidth="1"/>
    <col min="258" max="258" width="49.5703125" style="206" customWidth="1"/>
    <col min="259" max="259" width="10.140625" style="206" customWidth="1"/>
    <col min="260" max="261" width="9.85546875" style="206" customWidth="1"/>
    <col min="262" max="262" width="11.28515625" style="206" customWidth="1"/>
    <col min="263" max="263" width="13.28515625" style="206" customWidth="1"/>
    <col min="264" max="264" width="19.140625" style="206" customWidth="1"/>
    <col min="265" max="265" width="12.28515625" style="206" customWidth="1"/>
    <col min="266" max="268" width="12" style="206" customWidth="1"/>
    <col min="269" max="269" width="11.28515625" style="206" customWidth="1"/>
    <col min="270" max="270" width="13.5703125" style="206" customWidth="1"/>
    <col min="271" max="271" width="12.140625" style="206" customWidth="1"/>
    <col min="272" max="273" width="12" style="206" customWidth="1"/>
    <col min="274" max="274" width="11.28515625" style="206" bestFit="1" customWidth="1"/>
    <col min="275" max="275" width="12" style="206" bestFit="1" customWidth="1"/>
    <col min="276" max="276" width="10.5703125" style="206" bestFit="1" customWidth="1"/>
    <col min="277" max="277" width="12" style="206" bestFit="1" customWidth="1"/>
    <col min="278" max="278" width="10.85546875" style="206" bestFit="1" customWidth="1"/>
    <col min="279" max="279" width="10.5703125" style="206" bestFit="1" customWidth="1"/>
    <col min="280" max="280" width="10.140625" style="206" bestFit="1" customWidth="1"/>
    <col min="281" max="283" width="11.5703125" style="206" bestFit="1" customWidth="1"/>
    <col min="284" max="284" width="3" style="206" customWidth="1"/>
    <col min="285" max="288" width="9.140625" style="206"/>
    <col min="289" max="290" width="10.28515625" style="206" customWidth="1"/>
    <col min="291" max="292" width="10.7109375" style="206" customWidth="1"/>
    <col min="293" max="512" width="9.140625" style="206"/>
    <col min="513" max="513" width="5.85546875" style="206" customWidth="1"/>
    <col min="514" max="514" width="49.5703125" style="206" customWidth="1"/>
    <col min="515" max="515" width="10.140625" style="206" customWidth="1"/>
    <col min="516" max="517" width="9.85546875" style="206" customWidth="1"/>
    <col min="518" max="518" width="11.28515625" style="206" customWidth="1"/>
    <col min="519" max="519" width="13.28515625" style="206" customWidth="1"/>
    <col min="520" max="520" width="19.140625" style="206" customWidth="1"/>
    <col min="521" max="521" width="12.28515625" style="206" customWidth="1"/>
    <col min="522" max="524" width="12" style="206" customWidth="1"/>
    <col min="525" max="525" width="11.28515625" style="206" customWidth="1"/>
    <col min="526" max="526" width="13.5703125" style="206" customWidth="1"/>
    <col min="527" max="527" width="12.140625" style="206" customWidth="1"/>
    <col min="528" max="529" width="12" style="206" customWidth="1"/>
    <col min="530" max="530" width="11.28515625" style="206" bestFit="1" customWidth="1"/>
    <col min="531" max="531" width="12" style="206" bestFit="1" customWidth="1"/>
    <col min="532" max="532" width="10.5703125" style="206" bestFit="1" customWidth="1"/>
    <col min="533" max="533" width="12" style="206" bestFit="1" customWidth="1"/>
    <col min="534" max="534" width="10.85546875" style="206" bestFit="1" customWidth="1"/>
    <col min="535" max="535" width="10.5703125" style="206" bestFit="1" customWidth="1"/>
    <col min="536" max="536" width="10.140625" style="206" bestFit="1" customWidth="1"/>
    <col min="537" max="539" width="11.5703125" style="206" bestFit="1" customWidth="1"/>
    <col min="540" max="540" width="3" style="206" customWidth="1"/>
    <col min="541" max="544" width="9.140625" style="206"/>
    <col min="545" max="546" width="10.28515625" style="206" customWidth="1"/>
    <col min="547" max="548" width="10.7109375" style="206" customWidth="1"/>
    <col min="549" max="768" width="9.140625" style="206"/>
    <col min="769" max="769" width="5.85546875" style="206" customWidth="1"/>
    <col min="770" max="770" width="49.5703125" style="206" customWidth="1"/>
    <col min="771" max="771" width="10.140625" style="206" customWidth="1"/>
    <col min="772" max="773" width="9.85546875" style="206" customWidth="1"/>
    <col min="774" max="774" width="11.28515625" style="206" customWidth="1"/>
    <col min="775" max="775" width="13.28515625" style="206" customWidth="1"/>
    <col min="776" max="776" width="19.140625" style="206" customWidth="1"/>
    <col min="777" max="777" width="12.28515625" style="206" customWidth="1"/>
    <col min="778" max="780" width="12" style="206" customWidth="1"/>
    <col min="781" max="781" width="11.28515625" style="206" customWidth="1"/>
    <col min="782" max="782" width="13.5703125" style="206" customWidth="1"/>
    <col min="783" max="783" width="12.140625" style="206" customWidth="1"/>
    <col min="784" max="785" width="12" style="206" customWidth="1"/>
    <col min="786" max="786" width="11.28515625" style="206" bestFit="1" customWidth="1"/>
    <col min="787" max="787" width="12" style="206" bestFit="1" customWidth="1"/>
    <col min="788" max="788" width="10.5703125" style="206" bestFit="1" customWidth="1"/>
    <col min="789" max="789" width="12" style="206" bestFit="1" customWidth="1"/>
    <col min="790" max="790" width="10.85546875" style="206" bestFit="1" customWidth="1"/>
    <col min="791" max="791" width="10.5703125" style="206" bestFit="1" customWidth="1"/>
    <col min="792" max="792" width="10.140625" style="206" bestFit="1" customWidth="1"/>
    <col min="793" max="795" width="11.5703125" style="206" bestFit="1" customWidth="1"/>
    <col min="796" max="796" width="3" style="206" customWidth="1"/>
    <col min="797" max="800" width="9.140625" style="206"/>
    <col min="801" max="802" width="10.28515625" style="206" customWidth="1"/>
    <col min="803" max="804" width="10.7109375" style="206" customWidth="1"/>
    <col min="805" max="1024" width="9.140625" style="206"/>
    <col min="1025" max="1025" width="5.85546875" style="206" customWidth="1"/>
    <col min="1026" max="1026" width="49.5703125" style="206" customWidth="1"/>
    <col min="1027" max="1027" width="10.140625" style="206" customWidth="1"/>
    <col min="1028" max="1029" width="9.85546875" style="206" customWidth="1"/>
    <col min="1030" max="1030" width="11.28515625" style="206" customWidth="1"/>
    <col min="1031" max="1031" width="13.28515625" style="206" customWidth="1"/>
    <col min="1032" max="1032" width="19.140625" style="206" customWidth="1"/>
    <col min="1033" max="1033" width="12.28515625" style="206" customWidth="1"/>
    <col min="1034" max="1036" width="12" style="206" customWidth="1"/>
    <col min="1037" max="1037" width="11.28515625" style="206" customWidth="1"/>
    <col min="1038" max="1038" width="13.5703125" style="206" customWidth="1"/>
    <col min="1039" max="1039" width="12.140625" style="206" customWidth="1"/>
    <col min="1040" max="1041" width="12" style="206" customWidth="1"/>
    <col min="1042" max="1042" width="11.28515625" style="206" bestFit="1" customWidth="1"/>
    <col min="1043" max="1043" width="12" style="206" bestFit="1" customWidth="1"/>
    <col min="1044" max="1044" width="10.5703125" style="206" bestFit="1" customWidth="1"/>
    <col min="1045" max="1045" width="12" style="206" bestFit="1" customWidth="1"/>
    <col min="1046" max="1046" width="10.85546875" style="206" bestFit="1" customWidth="1"/>
    <col min="1047" max="1047" width="10.5703125" style="206" bestFit="1" customWidth="1"/>
    <col min="1048" max="1048" width="10.140625" style="206" bestFit="1" customWidth="1"/>
    <col min="1049" max="1051" width="11.5703125" style="206" bestFit="1" customWidth="1"/>
    <col min="1052" max="1052" width="3" style="206" customWidth="1"/>
    <col min="1053" max="1056" width="9.140625" style="206"/>
    <col min="1057" max="1058" width="10.28515625" style="206" customWidth="1"/>
    <col min="1059" max="1060" width="10.7109375" style="206" customWidth="1"/>
    <col min="1061" max="1280" width="9.140625" style="206"/>
    <col min="1281" max="1281" width="5.85546875" style="206" customWidth="1"/>
    <col min="1282" max="1282" width="49.5703125" style="206" customWidth="1"/>
    <col min="1283" max="1283" width="10.140625" style="206" customWidth="1"/>
    <col min="1284" max="1285" width="9.85546875" style="206" customWidth="1"/>
    <col min="1286" max="1286" width="11.28515625" style="206" customWidth="1"/>
    <col min="1287" max="1287" width="13.28515625" style="206" customWidth="1"/>
    <col min="1288" max="1288" width="19.140625" style="206" customWidth="1"/>
    <col min="1289" max="1289" width="12.28515625" style="206" customWidth="1"/>
    <col min="1290" max="1292" width="12" style="206" customWidth="1"/>
    <col min="1293" max="1293" width="11.28515625" style="206" customWidth="1"/>
    <col min="1294" max="1294" width="13.5703125" style="206" customWidth="1"/>
    <col min="1295" max="1295" width="12.140625" style="206" customWidth="1"/>
    <col min="1296" max="1297" width="12" style="206" customWidth="1"/>
    <col min="1298" max="1298" width="11.28515625" style="206" bestFit="1" customWidth="1"/>
    <col min="1299" max="1299" width="12" style="206" bestFit="1" customWidth="1"/>
    <col min="1300" max="1300" width="10.5703125" style="206" bestFit="1" customWidth="1"/>
    <col min="1301" max="1301" width="12" style="206" bestFit="1" customWidth="1"/>
    <col min="1302" max="1302" width="10.85546875" style="206" bestFit="1" customWidth="1"/>
    <col min="1303" max="1303" width="10.5703125" style="206" bestFit="1" customWidth="1"/>
    <col min="1304" max="1304" width="10.140625" style="206" bestFit="1" customWidth="1"/>
    <col min="1305" max="1307" width="11.5703125" style="206" bestFit="1" customWidth="1"/>
    <col min="1308" max="1308" width="3" style="206" customWidth="1"/>
    <col min="1309" max="1312" width="9.140625" style="206"/>
    <col min="1313" max="1314" width="10.28515625" style="206" customWidth="1"/>
    <col min="1315" max="1316" width="10.7109375" style="206" customWidth="1"/>
    <col min="1317" max="1536" width="9.140625" style="206"/>
    <col min="1537" max="1537" width="5.85546875" style="206" customWidth="1"/>
    <col min="1538" max="1538" width="49.5703125" style="206" customWidth="1"/>
    <col min="1539" max="1539" width="10.140625" style="206" customWidth="1"/>
    <col min="1540" max="1541" width="9.85546875" style="206" customWidth="1"/>
    <col min="1542" max="1542" width="11.28515625" style="206" customWidth="1"/>
    <col min="1543" max="1543" width="13.28515625" style="206" customWidth="1"/>
    <col min="1544" max="1544" width="19.140625" style="206" customWidth="1"/>
    <col min="1545" max="1545" width="12.28515625" style="206" customWidth="1"/>
    <col min="1546" max="1548" width="12" style="206" customWidth="1"/>
    <col min="1549" max="1549" width="11.28515625" style="206" customWidth="1"/>
    <col min="1550" max="1550" width="13.5703125" style="206" customWidth="1"/>
    <col min="1551" max="1551" width="12.140625" style="206" customWidth="1"/>
    <col min="1552" max="1553" width="12" style="206" customWidth="1"/>
    <col min="1554" max="1554" width="11.28515625" style="206" bestFit="1" customWidth="1"/>
    <col min="1555" max="1555" width="12" style="206" bestFit="1" customWidth="1"/>
    <col min="1556" max="1556" width="10.5703125" style="206" bestFit="1" customWidth="1"/>
    <col min="1557" max="1557" width="12" style="206" bestFit="1" customWidth="1"/>
    <col min="1558" max="1558" width="10.85546875" style="206" bestFit="1" customWidth="1"/>
    <col min="1559" max="1559" width="10.5703125" style="206" bestFit="1" customWidth="1"/>
    <col min="1560" max="1560" width="10.140625" style="206" bestFit="1" customWidth="1"/>
    <col min="1561" max="1563" width="11.5703125" style="206" bestFit="1" customWidth="1"/>
    <col min="1564" max="1564" width="3" style="206" customWidth="1"/>
    <col min="1565" max="1568" width="9.140625" style="206"/>
    <col min="1569" max="1570" width="10.28515625" style="206" customWidth="1"/>
    <col min="1571" max="1572" width="10.7109375" style="206" customWidth="1"/>
    <col min="1573" max="1792" width="9.140625" style="206"/>
    <col min="1793" max="1793" width="5.85546875" style="206" customWidth="1"/>
    <col min="1794" max="1794" width="49.5703125" style="206" customWidth="1"/>
    <col min="1795" max="1795" width="10.140625" style="206" customWidth="1"/>
    <col min="1796" max="1797" width="9.85546875" style="206" customWidth="1"/>
    <col min="1798" max="1798" width="11.28515625" style="206" customWidth="1"/>
    <col min="1799" max="1799" width="13.28515625" style="206" customWidth="1"/>
    <col min="1800" max="1800" width="19.140625" style="206" customWidth="1"/>
    <col min="1801" max="1801" width="12.28515625" style="206" customWidth="1"/>
    <col min="1802" max="1804" width="12" style="206" customWidth="1"/>
    <col min="1805" max="1805" width="11.28515625" style="206" customWidth="1"/>
    <col min="1806" max="1806" width="13.5703125" style="206" customWidth="1"/>
    <col min="1807" max="1807" width="12.140625" style="206" customWidth="1"/>
    <col min="1808" max="1809" width="12" style="206" customWidth="1"/>
    <col min="1810" max="1810" width="11.28515625" style="206" bestFit="1" customWidth="1"/>
    <col min="1811" max="1811" width="12" style="206" bestFit="1" customWidth="1"/>
    <col min="1812" max="1812" width="10.5703125" style="206" bestFit="1" customWidth="1"/>
    <col min="1813" max="1813" width="12" style="206" bestFit="1" customWidth="1"/>
    <col min="1814" max="1814" width="10.85546875" style="206" bestFit="1" customWidth="1"/>
    <col min="1815" max="1815" width="10.5703125" style="206" bestFit="1" customWidth="1"/>
    <col min="1816" max="1816" width="10.140625" style="206" bestFit="1" customWidth="1"/>
    <col min="1817" max="1819" width="11.5703125" style="206" bestFit="1" customWidth="1"/>
    <col min="1820" max="1820" width="3" style="206" customWidth="1"/>
    <col min="1821" max="1824" width="9.140625" style="206"/>
    <col min="1825" max="1826" width="10.28515625" style="206" customWidth="1"/>
    <col min="1827" max="1828" width="10.7109375" style="206" customWidth="1"/>
    <col min="1829" max="2048" width="9.140625" style="206"/>
    <col min="2049" max="2049" width="5.85546875" style="206" customWidth="1"/>
    <col min="2050" max="2050" width="49.5703125" style="206" customWidth="1"/>
    <col min="2051" max="2051" width="10.140625" style="206" customWidth="1"/>
    <col min="2052" max="2053" width="9.85546875" style="206" customWidth="1"/>
    <col min="2054" max="2054" width="11.28515625" style="206" customWidth="1"/>
    <col min="2055" max="2055" width="13.28515625" style="206" customWidth="1"/>
    <col min="2056" max="2056" width="19.140625" style="206" customWidth="1"/>
    <col min="2057" max="2057" width="12.28515625" style="206" customWidth="1"/>
    <col min="2058" max="2060" width="12" style="206" customWidth="1"/>
    <col min="2061" max="2061" width="11.28515625" style="206" customWidth="1"/>
    <col min="2062" max="2062" width="13.5703125" style="206" customWidth="1"/>
    <col min="2063" max="2063" width="12.140625" style="206" customWidth="1"/>
    <col min="2064" max="2065" width="12" style="206" customWidth="1"/>
    <col min="2066" max="2066" width="11.28515625" style="206" bestFit="1" customWidth="1"/>
    <col min="2067" max="2067" width="12" style="206" bestFit="1" customWidth="1"/>
    <col min="2068" max="2068" width="10.5703125" style="206" bestFit="1" customWidth="1"/>
    <col min="2069" max="2069" width="12" style="206" bestFit="1" customWidth="1"/>
    <col min="2070" max="2070" width="10.85546875" style="206" bestFit="1" customWidth="1"/>
    <col min="2071" max="2071" width="10.5703125" style="206" bestFit="1" customWidth="1"/>
    <col min="2072" max="2072" width="10.140625" style="206" bestFit="1" customWidth="1"/>
    <col min="2073" max="2075" width="11.5703125" style="206" bestFit="1" customWidth="1"/>
    <col min="2076" max="2076" width="3" style="206" customWidth="1"/>
    <col min="2077" max="2080" width="9.140625" style="206"/>
    <col min="2081" max="2082" width="10.28515625" style="206" customWidth="1"/>
    <col min="2083" max="2084" width="10.7109375" style="206" customWidth="1"/>
    <col min="2085" max="2304" width="9.140625" style="206"/>
    <col min="2305" max="2305" width="5.85546875" style="206" customWidth="1"/>
    <col min="2306" max="2306" width="49.5703125" style="206" customWidth="1"/>
    <col min="2307" max="2307" width="10.140625" style="206" customWidth="1"/>
    <col min="2308" max="2309" width="9.85546875" style="206" customWidth="1"/>
    <col min="2310" max="2310" width="11.28515625" style="206" customWidth="1"/>
    <col min="2311" max="2311" width="13.28515625" style="206" customWidth="1"/>
    <col min="2312" max="2312" width="19.140625" style="206" customWidth="1"/>
    <col min="2313" max="2313" width="12.28515625" style="206" customWidth="1"/>
    <col min="2314" max="2316" width="12" style="206" customWidth="1"/>
    <col min="2317" max="2317" width="11.28515625" style="206" customWidth="1"/>
    <col min="2318" max="2318" width="13.5703125" style="206" customWidth="1"/>
    <col min="2319" max="2319" width="12.140625" style="206" customWidth="1"/>
    <col min="2320" max="2321" width="12" style="206" customWidth="1"/>
    <col min="2322" max="2322" width="11.28515625" style="206" bestFit="1" customWidth="1"/>
    <col min="2323" max="2323" width="12" style="206" bestFit="1" customWidth="1"/>
    <col min="2324" max="2324" width="10.5703125" style="206" bestFit="1" customWidth="1"/>
    <col min="2325" max="2325" width="12" style="206" bestFit="1" customWidth="1"/>
    <col min="2326" max="2326" width="10.85546875" style="206" bestFit="1" customWidth="1"/>
    <col min="2327" max="2327" width="10.5703125" style="206" bestFit="1" customWidth="1"/>
    <col min="2328" max="2328" width="10.140625" style="206" bestFit="1" customWidth="1"/>
    <col min="2329" max="2331" width="11.5703125" style="206" bestFit="1" customWidth="1"/>
    <col min="2332" max="2332" width="3" style="206" customWidth="1"/>
    <col min="2333" max="2336" width="9.140625" style="206"/>
    <col min="2337" max="2338" width="10.28515625" style="206" customWidth="1"/>
    <col min="2339" max="2340" width="10.7109375" style="206" customWidth="1"/>
    <col min="2341" max="2560" width="9.140625" style="206"/>
    <col min="2561" max="2561" width="5.85546875" style="206" customWidth="1"/>
    <col min="2562" max="2562" width="49.5703125" style="206" customWidth="1"/>
    <col min="2563" max="2563" width="10.140625" style="206" customWidth="1"/>
    <col min="2564" max="2565" width="9.85546875" style="206" customWidth="1"/>
    <col min="2566" max="2566" width="11.28515625" style="206" customWidth="1"/>
    <col min="2567" max="2567" width="13.28515625" style="206" customWidth="1"/>
    <col min="2568" max="2568" width="19.140625" style="206" customWidth="1"/>
    <col min="2569" max="2569" width="12.28515625" style="206" customWidth="1"/>
    <col min="2570" max="2572" width="12" style="206" customWidth="1"/>
    <col min="2573" max="2573" width="11.28515625" style="206" customWidth="1"/>
    <col min="2574" max="2574" width="13.5703125" style="206" customWidth="1"/>
    <col min="2575" max="2575" width="12.140625" style="206" customWidth="1"/>
    <col min="2576" max="2577" width="12" style="206" customWidth="1"/>
    <col min="2578" max="2578" width="11.28515625" style="206" bestFit="1" customWidth="1"/>
    <col min="2579" max="2579" width="12" style="206" bestFit="1" customWidth="1"/>
    <col min="2580" max="2580" width="10.5703125" style="206" bestFit="1" customWidth="1"/>
    <col min="2581" max="2581" width="12" style="206" bestFit="1" customWidth="1"/>
    <col min="2582" max="2582" width="10.85546875" style="206" bestFit="1" customWidth="1"/>
    <col min="2583" max="2583" width="10.5703125" style="206" bestFit="1" customWidth="1"/>
    <col min="2584" max="2584" width="10.140625" style="206" bestFit="1" customWidth="1"/>
    <col min="2585" max="2587" width="11.5703125" style="206" bestFit="1" customWidth="1"/>
    <col min="2588" max="2588" width="3" style="206" customWidth="1"/>
    <col min="2589" max="2592" width="9.140625" style="206"/>
    <col min="2593" max="2594" width="10.28515625" style="206" customWidth="1"/>
    <col min="2595" max="2596" width="10.7109375" style="206" customWidth="1"/>
    <col min="2597" max="2816" width="9.140625" style="206"/>
    <col min="2817" max="2817" width="5.85546875" style="206" customWidth="1"/>
    <col min="2818" max="2818" width="49.5703125" style="206" customWidth="1"/>
    <col min="2819" max="2819" width="10.140625" style="206" customWidth="1"/>
    <col min="2820" max="2821" width="9.85546875" style="206" customWidth="1"/>
    <col min="2822" max="2822" width="11.28515625" style="206" customWidth="1"/>
    <col min="2823" max="2823" width="13.28515625" style="206" customWidth="1"/>
    <col min="2824" max="2824" width="19.140625" style="206" customWidth="1"/>
    <col min="2825" max="2825" width="12.28515625" style="206" customWidth="1"/>
    <col min="2826" max="2828" width="12" style="206" customWidth="1"/>
    <col min="2829" max="2829" width="11.28515625" style="206" customWidth="1"/>
    <col min="2830" max="2830" width="13.5703125" style="206" customWidth="1"/>
    <col min="2831" max="2831" width="12.140625" style="206" customWidth="1"/>
    <col min="2832" max="2833" width="12" style="206" customWidth="1"/>
    <col min="2834" max="2834" width="11.28515625" style="206" bestFit="1" customWidth="1"/>
    <col min="2835" max="2835" width="12" style="206" bestFit="1" customWidth="1"/>
    <col min="2836" max="2836" width="10.5703125" style="206" bestFit="1" customWidth="1"/>
    <col min="2837" max="2837" width="12" style="206" bestFit="1" customWidth="1"/>
    <col min="2838" max="2838" width="10.85546875" style="206" bestFit="1" customWidth="1"/>
    <col min="2839" max="2839" width="10.5703125" style="206" bestFit="1" customWidth="1"/>
    <col min="2840" max="2840" width="10.140625" style="206" bestFit="1" customWidth="1"/>
    <col min="2841" max="2843" width="11.5703125" style="206" bestFit="1" customWidth="1"/>
    <col min="2844" max="2844" width="3" style="206" customWidth="1"/>
    <col min="2845" max="2848" width="9.140625" style="206"/>
    <col min="2849" max="2850" width="10.28515625" style="206" customWidth="1"/>
    <col min="2851" max="2852" width="10.7109375" style="206" customWidth="1"/>
    <col min="2853" max="3072" width="9.140625" style="206"/>
    <col min="3073" max="3073" width="5.85546875" style="206" customWidth="1"/>
    <col min="3074" max="3074" width="49.5703125" style="206" customWidth="1"/>
    <col min="3075" max="3075" width="10.140625" style="206" customWidth="1"/>
    <col min="3076" max="3077" width="9.85546875" style="206" customWidth="1"/>
    <col min="3078" max="3078" width="11.28515625" style="206" customWidth="1"/>
    <col min="3079" max="3079" width="13.28515625" style="206" customWidth="1"/>
    <col min="3080" max="3080" width="19.140625" style="206" customWidth="1"/>
    <col min="3081" max="3081" width="12.28515625" style="206" customWidth="1"/>
    <col min="3082" max="3084" width="12" style="206" customWidth="1"/>
    <col min="3085" max="3085" width="11.28515625" style="206" customWidth="1"/>
    <col min="3086" max="3086" width="13.5703125" style="206" customWidth="1"/>
    <col min="3087" max="3087" width="12.140625" style="206" customWidth="1"/>
    <col min="3088" max="3089" width="12" style="206" customWidth="1"/>
    <col min="3090" max="3090" width="11.28515625" style="206" bestFit="1" customWidth="1"/>
    <col min="3091" max="3091" width="12" style="206" bestFit="1" customWidth="1"/>
    <col min="3092" max="3092" width="10.5703125" style="206" bestFit="1" customWidth="1"/>
    <col min="3093" max="3093" width="12" style="206" bestFit="1" customWidth="1"/>
    <col min="3094" max="3094" width="10.85546875" style="206" bestFit="1" customWidth="1"/>
    <col min="3095" max="3095" width="10.5703125" style="206" bestFit="1" customWidth="1"/>
    <col min="3096" max="3096" width="10.140625" style="206" bestFit="1" customWidth="1"/>
    <col min="3097" max="3099" width="11.5703125" style="206" bestFit="1" customWidth="1"/>
    <col min="3100" max="3100" width="3" style="206" customWidth="1"/>
    <col min="3101" max="3104" width="9.140625" style="206"/>
    <col min="3105" max="3106" width="10.28515625" style="206" customWidth="1"/>
    <col min="3107" max="3108" width="10.7109375" style="206" customWidth="1"/>
    <col min="3109" max="3328" width="9.140625" style="206"/>
    <col min="3329" max="3329" width="5.85546875" style="206" customWidth="1"/>
    <col min="3330" max="3330" width="49.5703125" style="206" customWidth="1"/>
    <col min="3331" max="3331" width="10.140625" style="206" customWidth="1"/>
    <col min="3332" max="3333" width="9.85546875" style="206" customWidth="1"/>
    <col min="3334" max="3334" width="11.28515625" style="206" customWidth="1"/>
    <col min="3335" max="3335" width="13.28515625" style="206" customWidth="1"/>
    <col min="3336" max="3336" width="19.140625" style="206" customWidth="1"/>
    <col min="3337" max="3337" width="12.28515625" style="206" customWidth="1"/>
    <col min="3338" max="3340" width="12" style="206" customWidth="1"/>
    <col min="3341" max="3341" width="11.28515625" style="206" customWidth="1"/>
    <col min="3342" max="3342" width="13.5703125" style="206" customWidth="1"/>
    <col min="3343" max="3343" width="12.140625" style="206" customWidth="1"/>
    <col min="3344" max="3345" width="12" style="206" customWidth="1"/>
    <col min="3346" max="3346" width="11.28515625" style="206" bestFit="1" customWidth="1"/>
    <col min="3347" max="3347" width="12" style="206" bestFit="1" customWidth="1"/>
    <col min="3348" max="3348" width="10.5703125" style="206" bestFit="1" customWidth="1"/>
    <col min="3349" max="3349" width="12" style="206" bestFit="1" customWidth="1"/>
    <col min="3350" max="3350" width="10.85546875" style="206" bestFit="1" customWidth="1"/>
    <col min="3351" max="3351" width="10.5703125" style="206" bestFit="1" customWidth="1"/>
    <col min="3352" max="3352" width="10.140625" style="206" bestFit="1" customWidth="1"/>
    <col min="3353" max="3355" width="11.5703125" style="206" bestFit="1" customWidth="1"/>
    <col min="3356" max="3356" width="3" style="206" customWidth="1"/>
    <col min="3357" max="3360" width="9.140625" style="206"/>
    <col min="3361" max="3362" width="10.28515625" style="206" customWidth="1"/>
    <col min="3363" max="3364" width="10.7109375" style="206" customWidth="1"/>
    <col min="3365" max="3584" width="9.140625" style="206"/>
    <col min="3585" max="3585" width="5.85546875" style="206" customWidth="1"/>
    <col min="3586" max="3586" width="49.5703125" style="206" customWidth="1"/>
    <col min="3587" max="3587" width="10.140625" style="206" customWidth="1"/>
    <col min="3588" max="3589" width="9.85546875" style="206" customWidth="1"/>
    <col min="3590" max="3590" width="11.28515625" style="206" customWidth="1"/>
    <col min="3591" max="3591" width="13.28515625" style="206" customWidth="1"/>
    <col min="3592" max="3592" width="19.140625" style="206" customWidth="1"/>
    <col min="3593" max="3593" width="12.28515625" style="206" customWidth="1"/>
    <col min="3594" max="3596" width="12" style="206" customWidth="1"/>
    <col min="3597" max="3597" width="11.28515625" style="206" customWidth="1"/>
    <col min="3598" max="3598" width="13.5703125" style="206" customWidth="1"/>
    <col min="3599" max="3599" width="12.140625" style="206" customWidth="1"/>
    <col min="3600" max="3601" width="12" style="206" customWidth="1"/>
    <col min="3602" max="3602" width="11.28515625" style="206" bestFit="1" customWidth="1"/>
    <col min="3603" max="3603" width="12" style="206" bestFit="1" customWidth="1"/>
    <col min="3604" max="3604" width="10.5703125" style="206" bestFit="1" customWidth="1"/>
    <col min="3605" max="3605" width="12" style="206" bestFit="1" customWidth="1"/>
    <col min="3606" max="3606" width="10.85546875" style="206" bestFit="1" customWidth="1"/>
    <col min="3607" max="3607" width="10.5703125" style="206" bestFit="1" customWidth="1"/>
    <col min="3608" max="3608" width="10.140625" style="206" bestFit="1" customWidth="1"/>
    <col min="3609" max="3611" width="11.5703125" style="206" bestFit="1" customWidth="1"/>
    <col min="3612" max="3612" width="3" style="206" customWidth="1"/>
    <col min="3613" max="3616" width="9.140625" style="206"/>
    <col min="3617" max="3618" width="10.28515625" style="206" customWidth="1"/>
    <col min="3619" max="3620" width="10.7109375" style="206" customWidth="1"/>
    <col min="3621" max="3840" width="9.140625" style="206"/>
    <col min="3841" max="3841" width="5.85546875" style="206" customWidth="1"/>
    <col min="3842" max="3842" width="49.5703125" style="206" customWidth="1"/>
    <col min="3843" max="3843" width="10.140625" style="206" customWidth="1"/>
    <col min="3844" max="3845" width="9.85546875" style="206" customWidth="1"/>
    <col min="3846" max="3846" width="11.28515625" style="206" customWidth="1"/>
    <col min="3847" max="3847" width="13.28515625" style="206" customWidth="1"/>
    <col min="3848" max="3848" width="19.140625" style="206" customWidth="1"/>
    <col min="3849" max="3849" width="12.28515625" style="206" customWidth="1"/>
    <col min="3850" max="3852" width="12" style="206" customWidth="1"/>
    <col min="3853" max="3853" width="11.28515625" style="206" customWidth="1"/>
    <col min="3854" max="3854" width="13.5703125" style="206" customWidth="1"/>
    <col min="3855" max="3855" width="12.140625" style="206" customWidth="1"/>
    <col min="3856" max="3857" width="12" style="206" customWidth="1"/>
    <col min="3858" max="3858" width="11.28515625" style="206" bestFit="1" customWidth="1"/>
    <col min="3859" max="3859" width="12" style="206" bestFit="1" customWidth="1"/>
    <col min="3860" max="3860" width="10.5703125" style="206" bestFit="1" customWidth="1"/>
    <col min="3861" max="3861" width="12" style="206" bestFit="1" customWidth="1"/>
    <col min="3862" max="3862" width="10.85546875" style="206" bestFit="1" customWidth="1"/>
    <col min="3863" max="3863" width="10.5703125" style="206" bestFit="1" customWidth="1"/>
    <col min="3864" max="3864" width="10.140625" style="206" bestFit="1" customWidth="1"/>
    <col min="3865" max="3867" width="11.5703125" style="206" bestFit="1" customWidth="1"/>
    <col min="3868" max="3868" width="3" style="206" customWidth="1"/>
    <col min="3869" max="3872" width="9.140625" style="206"/>
    <col min="3873" max="3874" width="10.28515625" style="206" customWidth="1"/>
    <col min="3875" max="3876" width="10.7109375" style="206" customWidth="1"/>
    <col min="3877" max="4096" width="9.140625" style="206"/>
    <col min="4097" max="4097" width="5.85546875" style="206" customWidth="1"/>
    <col min="4098" max="4098" width="49.5703125" style="206" customWidth="1"/>
    <col min="4099" max="4099" width="10.140625" style="206" customWidth="1"/>
    <col min="4100" max="4101" width="9.85546875" style="206" customWidth="1"/>
    <col min="4102" max="4102" width="11.28515625" style="206" customWidth="1"/>
    <col min="4103" max="4103" width="13.28515625" style="206" customWidth="1"/>
    <col min="4104" max="4104" width="19.140625" style="206" customWidth="1"/>
    <col min="4105" max="4105" width="12.28515625" style="206" customWidth="1"/>
    <col min="4106" max="4108" width="12" style="206" customWidth="1"/>
    <col min="4109" max="4109" width="11.28515625" style="206" customWidth="1"/>
    <col min="4110" max="4110" width="13.5703125" style="206" customWidth="1"/>
    <col min="4111" max="4111" width="12.140625" style="206" customWidth="1"/>
    <col min="4112" max="4113" width="12" style="206" customWidth="1"/>
    <col min="4114" max="4114" width="11.28515625" style="206" bestFit="1" customWidth="1"/>
    <col min="4115" max="4115" width="12" style="206" bestFit="1" customWidth="1"/>
    <col min="4116" max="4116" width="10.5703125" style="206" bestFit="1" customWidth="1"/>
    <col min="4117" max="4117" width="12" style="206" bestFit="1" customWidth="1"/>
    <col min="4118" max="4118" width="10.85546875" style="206" bestFit="1" customWidth="1"/>
    <col min="4119" max="4119" width="10.5703125" style="206" bestFit="1" customWidth="1"/>
    <col min="4120" max="4120" width="10.140625" style="206" bestFit="1" customWidth="1"/>
    <col min="4121" max="4123" width="11.5703125" style="206" bestFit="1" customWidth="1"/>
    <col min="4124" max="4124" width="3" style="206" customWidth="1"/>
    <col min="4125" max="4128" width="9.140625" style="206"/>
    <col min="4129" max="4130" width="10.28515625" style="206" customWidth="1"/>
    <col min="4131" max="4132" width="10.7109375" style="206" customWidth="1"/>
    <col min="4133" max="4352" width="9.140625" style="206"/>
    <col min="4353" max="4353" width="5.85546875" style="206" customWidth="1"/>
    <col min="4354" max="4354" width="49.5703125" style="206" customWidth="1"/>
    <col min="4355" max="4355" width="10.140625" style="206" customWidth="1"/>
    <col min="4356" max="4357" width="9.85546875" style="206" customWidth="1"/>
    <col min="4358" max="4358" width="11.28515625" style="206" customWidth="1"/>
    <col min="4359" max="4359" width="13.28515625" style="206" customWidth="1"/>
    <col min="4360" max="4360" width="19.140625" style="206" customWidth="1"/>
    <col min="4361" max="4361" width="12.28515625" style="206" customWidth="1"/>
    <col min="4362" max="4364" width="12" style="206" customWidth="1"/>
    <col min="4365" max="4365" width="11.28515625" style="206" customWidth="1"/>
    <col min="4366" max="4366" width="13.5703125" style="206" customWidth="1"/>
    <col min="4367" max="4367" width="12.140625" style="206" customWidth="1"/>
    <col min="4368" max="4369" width="12" style="206" customWidth="1"/>
    <col min="4370" max="4370" width="11.28515625" style="206" bestFit="1" customWidth="1"/>
    <col min="4371" max="4371" width="12" style="206" bestFit="1" customWidth="1"/>
    <col min="4372" max="4372" width="10.5703125" style="206" bestFit="1" customWidth="1"/>
    <col min="4373" max="4373" width="12" style="206" bestFit="1" customWidth="1"/>
    <col min="4374" max="4374" width="10.85546875" style="206" bestFit="1" customWidth="1"/>
    <col min="4375" max="4375" width="10.5703125" style="206" bestFit="1" customWidth="1"/>
    <col min="4376" max="4376" width="10.140625" style="206" bestFit="1" customWidth="1"/>
    <col min="4377" max="4379" width="11.5703125" style="206" bestFit="1" customWidth="1"/>
    <col min="4380" max="4380" width="3" style="206" customWidth="1"/>
    <col min="4381" max="4384" width="9.140625" style="206"/>
    <col min="4385" max="4386" width="10.28515625" style="206" customWidth="1"/>
    <col min="4387" max="4388" width="10.7109375" style="206" customWidth="1"/>
    <col min="4389" max="4608" width="9.140625" style="206"/>
    <col min="4609" max="4609" width="5.85546875" style="206" customWidth="1"/>
    <col min="4610" max="4610" width="49.5703125" style="206" customWidth="1"/>
    <col min="4611" max="4611" width="10.140625" style="206" customWidth="1"/>
    <col min="4612" max="4613" width="9.85546875" style="206" customWidth="1"/>
    <col min="4614" max="4614" width="11.28515625" style="206" customWidth="1"/>
    <col min="4615" max="4615" width="13.28515625" style="206" customWidth="1"/>
    <col min="4616" max="4616" width="19.140625" style="206" customWidth="1"/>
    <col min="4617" max="4617" width="12.28515625" style="206" customWidth="1"/>
    <col min="4618" max="4620" width="12" style="206" customWidth="1"/>
    <col min="4621" max="4621" width="11.28515625" style="206" customWidth="1"/>
    <col min="4622" max="4622" width="13.5703125" style="206" customWidth="1"/>
    <col min="4623" max="4623" width="12.140625" style="206" customWidth="1"/>
    <col min="4624" max="4625" width="12" style="206" customWidth="1"/>
    <col min="4626" max="4626" width="11.28515625" style="206" bestFit="1" customWidth="1"/>
    <col min="4627" max="4627" width="12" style="206" bestFit="1" customWidth="1"/>
    <col min="4628" max="4628" width="10.5703125" style="206" bestFit="1" customWidth="1"/>
    <col min="4629" max="4629" width="12" style="206" bestFit="1" customWidth="1"/>
    <col min="4630" max="4630" width="10.85546875" style="206" bestFit="1" customWidth="1"/>
    <col min="4631" max="4631" width="10.5703125" style="206" bestFit="1" customWidth="1"/>
    <col min="4632" max="4632" width="10.140625" style="206" bestFit="1" customWidth="1"/>
    <col min="4633" max="4635" width="11.5703125" style="206" bestFit="1" customWidth="1"/>
    <col min="4636" max="4636" width="3" style="206" customWidth="1"/>
    <col min="4637" max="4640" width="9.140625" style="206"/>
    <col min="4641" max="4642" width="10.28515625" style="206" customWidth="1"/>
    <col min="4643" max="4644" width="10.7109375" style="206" customWidth="1"/>
    <col min="4645" max="4864" width="9.140625" style="206"/>
    <col min="4865" max="4865" width="5.85546875" style="206" customWidth="1"/>
    <col min="4866" max="4866" width="49.5703125" style="206" customWidth="1"/>
    <col min="4867" max="4867" width="10.140625" style="206" customWidth="1"/>
    <col min="4868" max="4869" width="9.85546875" style="206" customWidth="1"/>
    <col min="4870" max="4870" width="11.28515625" style="206" customWidth="1"/>
    <col min="4871" max="4871" width="13.28515625" style="206" customWidth="1"/>
    <col min="4872" max="4872" width="19.140625" style="206" customWidth="1"/>
    <col min="4873" max="4873" width="12.28515625" style="206" customWidth="1"/>
    <col min="4874" max="4876" width="12" style="206" customWidth="1"/>
    <col min="4877" max="4877" width="11.28515625" style="206" customWidth="1"/>
    <col min="4878" max="4878" width="13.5703125" style="206" customWidth="1"/>
    <col min="4879" max="4879" width="12.140625" style="206" customWidth="1"/>
    <col min="4880" max="4881" width="12" style="206" customWidth="1"/>
    <col min="4882" max="4882" width="11.28515625" style="206" bestFit="1" customWidth="1"/>
    <col min="4883" max="4883" width="12" style="206" bestFit="1" customWidth="1"/>
    <col min="4884" max="4884" width="10.5703125" style="206" bestFit="1" customWidth="1"/>
    <col min="4885" max="4885" width="12" style="206" bestFit="1" customWidth="1"/>
    <col min="4886" max="4886" width="10.85546875" style="206" bestFit="1" customWidth="1"/>
    <col min="4887" max="4887" width="10.5703125" style="206" bestFit="1" customWidth="1"/>
    <col min="4888" max="4888" width="10.140625" style="206" bestFit="1" customWidth="1"/>
    <col min="4889" max="4891" width="11.5703125" style="206" bestFit="1" customWidth="1"/>
    <col min="4892" max="4892" width="3" style="206" customWidth="1"/>
    <col min="4893" max="4896" width="9.140625" style="206"/>
    <col min="4897" max="4898" width="10.28515625" style="206" customWidth="1"/>
    <col min="4899" max="4900" width="10.7109375" style="206" customWidth="1"/>
    <col min="4901" max="5120" width="9.140625" style="206"/>
    <col min="5121" max="5121" width="5.85546875" style="206" customWidth="1"/>
    <col min="5122" max="5122" width="49.5703125" style="206" customWidth="1"/>
    <col min="5123" max="5123" width="10.140625" style="206" customWidth="1"/>
    <col min="5124" max="5125" width="9.85546875" style="206" customWidth="1"/>
    <col min="5126" max="5126" width="11.28515625" style="206" customWidth="1"/>
    <col min="5127" max="5127" width="13.28515625" style="206" customWidth="1"/>
    <col min="5128" max="5128" width="19.140625" style="206" customWidth="1"/>
    <col min="5129" max="5129" width="12.28515625" style="206" customWidth="1"/>
    <col min="5130" max="5132" width="12" style="206" customWidth="1"/>
    <col min="5133" max="5133" width="11.28515625" style="206" customWidth="1"/>
    <col min="5134" max="5134" width="13.5703125" style="206" customWidth="1"/>
    <col min="5135" max="5135" width="12.140625" style="206" customWidth="1"/>
    <col min="5136" max="5137" width="12" style="206" customWidth="1"/>
    <col min="5138" max="5138" width="11.28515625" style="206" bestFit="1" customWidth="1"/>
    <col min="5139" max="5139" width="12" style="206" bestFit="1" customWidth="1"/>
    <col min="5140" max="5140" width="10.5703125" style="206" bestFit="1" customWidth="1"/>
    <col min="5141" max="5141" width="12" style="206" bestFit="1" customWidth="1"/>
    <col min="5142" max="5142" width="10.85546875" style="206" bestFit="1" customWidth="1"/>
    <col min="5143" max="5143" width="10.5703125" style="206" bestFit="1" customWidth="1"/>
    <col min="5144" max="5144" width="10.140625" style="206" bestFit="1" customWidth="1"/>
    <col min="5145" max="5147" width="11.5703125" style="206" bestFit="1" customWidth="1"/>
    <col min="5148" max="5148" width="3" style="206" customWidth="1"/>
    <col min="5149" max="5152" width="9.140625" style="206"/>
    <col min="5153" max="5154" width="10.28515625" style="206" customWidth="1"/>
    <col min="5155" max="5156" width="10.7109375" style="206" customWidth="1"/>
    <col min="5157" max="5376" width="9.140625" style="206"/>
    <col min="5377" max="5377" width="5.85546875" style="206" customWidth="1"/>
    <col min="5378" max="5378" width="49.5703125" style="206" customWidth="1"/>
    <col min="5379" max="5379" width="10.140625" style="206" customWidth="1"/>
    <col min="5380" max="5381" width="9.85546875" style="206" customWidth="1"/>
    <col min="5382" max="5382" width="11.28515625" style="206" customWidth="1"/>
    <col min="5383" max="5383" width="13.28515625" style="206" customWidth="1"/>
    <col min="5384" max="5384" width="19.140625" style="206" customWidth="1"/>
    <col min="5385" max="5385" width="12.28515625" style="206" customWidth="1"/>
    <col min="5386" max="5388" width="12" style="206" customWidth="1"/>
    <col min="5389" max="5389" width="11.28515625" style="206" customWidth="1"/>
    <col min="5390" max="5390" width="13.5703125" style="206" customWidth="1"/>
    <col min="5391" max="5391" width="12.140625" style="206" customWidth="1"/>
    <col min="5392" max="5393" width="12" style="206" customWidth="1"/>
    <col min="5394" max="5394" width="11.28515625" style="206" bestFit="1" customWidth="1"/>
    <col min="5395" max="5395" width="12" style="206" bestFit="1" customWidth="1"/>
    <col min="5396" max="5396" width="10.5703125" style="206" bestFit="1" customWidth="1"/>
    <col min="5397" max="5397" width="12" style="206" bestFit="1" customWidth="1"/>
    <col min="5398" max="5398" width="10.85546875" style="206" bestFit="1" customWidth="1"/>
    <col min="5399" max="5399" width="10.5703125" style="206" bestFit="1" customWidth="1"/>
    <col min="5400" max="5400" width="10.140625" style="206" bestFit="1" customWidth="1"/>
    <col min="5401" max="5403" width="11.5703125" style="206" bestFit="1" customWidth="1"/>
    <col min="5404" max="5404" width="3" style="206" customWidth="1"/>
    <col min="5405" max="5408" width="9.140625" style="206"/>
    <col min="5409" max="5410" width="10.28515625" style="206" customWidth="1"/>
    <col min="5411" max="5412" width="10.7109375" style="206" customWidth="1"/>
    <col min="5413" max="5632" width="9.140625" style="206"/>
    <col min="5633" max="5633" width="5.85546875" style="206" customWidth="1"/>
    <col min="5634" max="5634" width="49.5703125" style="206" customWidth="1"/>
    <col min="5635" max="5635" width="10.140625" style="206" customWidth="1"/>
    <col min="5636" max="5637" width="9.85546875" style="206" customWidth="1"/>
    <col min="5638" max="5638" width="11.28515625" style="206" customWidth="1"/>
    <col min="5639" max="5639" width="13.28515625" style="206" customWidth="1"/>
    <col min="5640" max="5640" width="19.140625" style="206" customWidth="1"/>
    <col min="5641" max="5641" width="12.28515625" style="206" customWidth="1"/>
    <col min="5642" max="5644" width="12" style="206" customWidth="1"/>
    <col min="5645" max="5645" width="11.28515625" style="206" customWidth="1"/>
    <col min="5646" max="5646" width="13.5703125" style="206" customWidth="1"/>
    <col min="5647" max="5647" width="12.140625" style="206" customWidth="1"/>
    <col min="5648" max="5649" width="12" style="206" customWidth="1"/>
    <col min="5650" max="5650" width="11.28515625" style="206" bestFit="1" customWidth="1"/>
    <col min="5651" max="5651" width="12" style="206" bestFit="1" customWidth="1"/>
    <col min="5652" max="5652" width="10.5703125" style="206" bestFit="1" customWidth="1"/>
    <col min="5653" max="5653" width="12" style="206" bestFit="1" customWidth="1"/>
    <col min="5654" max="5654" width="10.85546875" style="206" bestFit="1" customWidth="1"/>
    <col min="5655" max="5655" width="10.5703125" style="206" bestFit="1" customWidth="1"/>
    <col min="5656" max="5656" width="10.140625" style="206" bestFit="1" customWidth="1"/>
    <col min="5657" max="5659" width="11.5703125" style="206" bestFit="1" customWidth="1"/>
    <col min="5660" max="5660" width="3" style="206" customWidth="1"/>
    <col min="5661" max="5664" width="9.140625" style="206"/>
    <col min="5665" max="5666" width="10.28515625" style="206" customWidth="1"/>
    <col min="5667" max="5668" width="10.7109375" style="206" customWidth="1"/>
    <col min="5669" max="5888" width="9.140625" style="206"/>
    <col min="5889" max="5889" width="5.85546875" style="206" customWidth="1"/>
    <col min="5890" max="5890" width="49.5703125" style="206" customWidth="1"/>
    <col min="5891" max="5891" width="10.140625" style="206" customWidth="1"/>
    <col min="5892" max="5893" width="9.85546875" style="206" customWidth="1"/>
    <col min="5894" max="5894" width="11.28515625" style="206" customWidth="1"/>
    <col min="5895" max="5895" width="13.28515625" style="206" customWidth="1"/>
    <col min="5896" max="5896" width="19.140625" style="206" customWidth="1"/>
    <col min="5897" max="5897" width="12.28515625" style="206" customWidth="1"/>
    <col min="5898" max="5900" width="12" style="206" customWidth="1"/>
    <col min="5901" max="5901" width="11.28515625" style="206" customWidth="1"/>
    <col min="5902" max="5902" width="13.5703125" style="206" customWidth="1"/>
    <col min="5903" max="5903" width="12.140625" style="206" customWidth="1"/>
    <col min="5904" max="5905" width="12" style="206" customWidth="1"/>
    <col min="5906" max="5906" width="11.28515625" style="206" bestFit="1" customWidth="1"/>
    <col min="5907" max="5907" width="12" style="206" bestFit="1" customWidth="1"/>
    <col min="5908" max="5908" width="10.5703125" style="206" bestFit="1" customWidth="1"/>
    <col min="5909" max="5909" width="12" style="206" bestFit="1" customWidth="1"/>
    <col min="5910" max="5910" width="10.85546875" style="206" bestFit="1" customWidth="1"/>
    <col min="5911" max="5911" width="10.5703125" style="206" bestFit="1" customWidth="1"/>
    <col min="5912" max="5912" width="10.140625" style="206" bestFit="1" customWidth="1"/>
    <col min="5913" max="5915" width="11.5703125" style="206" bestFit="1" customWidth="1"/>
    <col min="5916" max="5916" width="3" style="206" customWidth="1"/>
    <col min="5917" max="5920" width="9.140625" style="206"/>
    <col min="5921" max="5922" width="10.28515625" style="206" customWidth="1"/>
    <col min="5923" max="5924" width="10.7109375" style="206" customWidth="1"/>
    <col min="5925" max="6144" width="9.140625" style="206"/>
    <col min="6145" max="6145" width="5.85546875" style="206" customWidth="1"/>
    <col min="6146" max="6146" width="49.5703125" style="206" customWidth="1"/>
    <col min="6147" max="6147" width="10.140625" style="206" customWidth="1"/>
    <col min="6148" max="6149" width="9.85546875" style="206" customWidth="1"/>
    <col min="6150" max="6150" width="11.28515625" style="206" customWidth="1"/>
    <col min="6151" max="6151" width="13.28515625" style="206" customWidth="1"/>
    <col min="6152" max="6152" width="19.140625" style="206" customWidth="1"/>
    <col min="6153" max="6153" width="12.28515625" style="206" customWidth="1"/>
    <col min="6154" max="6156" width="12" style="206" customWidth="1"/>
    <col min="6157" max="6157" width="11.28515625" style="206" customWidth="1"/>
    <col min="6158" max="6158" width="13.5703125" style="206" customWidth="1"/>
    <col min="6159" max="6159" width="12.140625" style="206" customWidth="1"/>
    <col min="6160" max="6161" width="12" style="206" customWidth="1"/>
    <col min="6162" max="6162" width="11.28515625" style="206" bestFit="1" customWidth="1"/>
    <col min="6163" max="6163" width="12" style="206" bestFit="1" customWidth="1"/>
    <col min="6164" max="6164" width="10.5703125" style="206" bestFit="1" customWidth="1"/>
    <col min="6165" max="6165" width="12" style="206" bestFit="1" customWidth="1"/>
    <col min="6166" max="6166" width="10.85546875" style="206" bestFit="1" customWidth="1"/>
    <col min="6167" max="6167" width="10.5703125" style="206" bestFit="1" customWidth="1"/>
    <col min="6168" max="6168" width="10.140625" style="206" bestFit="1" customWidth="1"/>
    <col min="6169" max="6171" width="11.5703125" style="206" bestFit="1" customWidth="1"/>
    <col min="6172" max="6172" width="3" style="206" customWidth="1"/>
    <col min="6173" max="6176" width="9.140625" style="206"/>
    <col min="6177" max="6178" width="10.28515625" style="206" customWidth="1"/>
    <col min="6179" max="6180" width="10.7109375" style="206" customWidth="1"/>
    <col min="6181" max="6400" width="9.140625" style="206"/>
    <col min="6401" max="6401" width="5.85546875" style="206" customWidth="1"/>
    <col min="6402" max="6402" width="49.5703125" style="206" customWidth="1"/>
    <col min="6403" max="6403" width="10.140625" style="206" customWidth="1"/>
    <col min="6404" max="6405" width="9.85546875" style="206" customWidth="1"/>
    <col min="6406" max="6406" width="11.28515625" style="206" customWidth="1"/>
    <col min="6407" max="6407" width="13.28515625" style="206" customWidth="1"/>
    <col min="6408" max="6408" width="19.140625" style="206" customWidth="1"/>
    <col min="6409" max="6409" width="12.28515625" style="206" customWidth="1"/>
    <col min="6410" max="6412" width="12" style="206" customWidth="1"/>
    <col min="6413" max="6413" width="11.28515625" style="206" customWidth="1"/>
    <col min="6414" max="6414" width="13.5703125" style="206" customWidth="1"/>
    <col min="6415" max="6415" width="12.140625" style="206" customWidth="1"/>
    <col min="6416" max="6417" width="12" style="206" customWidth="1"/>
    <col min="6418" max="6418" width="11.28515625" style="206" bestFit="1" customWidth="1"/>
    <col min="6419" max="6419" width="12" style="206" bestFit="1" customWidth="1"/>
    <col min="6420" max="6420" width="10.5703125" style="206" bestFit="1" customWidth="1"/>
    <col min="6421" max="6421" width="12" style="206" bestFit="1" customWidth="1"/>
    <col min="6422" max="6422" width="10.85546875" style="206" bestFit="1" customWidth="1"/>
    <col min="6423" max="6423" width="10.5703125" style="206" bestFit="1" customWidth="1"/>
    <col min="6424" max="6424" width="10.140625" style="206" bestFit="1" customWidth="1"/>
    <col min="6425" max="6427" width="11.5703125" style="206" bestFit="1" customWidth="1"/>
    <col min="6428" max="6428" width="3" style="206" customWidth="1"/>
    <col min="6429" max="6432" width="9.140625" style="206"/>
    <col min="6433" max="6434" width="10.28515625" style="206" customWidth="1"/>
    <col min="6435" max="6436" width="10.7109375" style="206" customWidth="1"/>
    <col min="6437" max="6656" width="9.140625" style="206"/>
    <col min="6657" max="6657" width="5.85546875" style="206" customWidth="1"/>
    <col min="6658" max="6658" width="49.5703125" style="206" customWidth="1"/>
    <col min="6659" max="6659" width="10.140625" style="206" customWidth="1"/>
    <col min="6660" max="6661" width="9.85546875" style="206" customWidth="1"/>
    <col min="6662" max="6662" width="11.28515625" style="206" customWidth="1"/>
    <col min="6663" max="6663" width="13.28515625" style="206" customWidth="1"/>
    <col min="6664" max="6664" width="19.140625" style="206" customWidth="1"/>
    <col min="6665" max="6665" width="12.28515625" style="206" customWidth="1"/>
    <col min="6666" max="6668" width="12" style="206" customWidth="1"/>
    <col min="6669" max="6669" width="11.28515625" style="206" customWidth="1"/>
    <col min="6670" max="6670" width="13.5703125" style="206" customWidth="1"/>
    <col min="6671" max="6671" width="12.140625" style="206" customWidth="1"/>
    <col min="6672" max="6673" width="12" style="206" customWidth="1"/>
    <col min="6674" max="6674" width="11.28515625" style="206" bestFit="1" customWidth="1"/>
    <col min="6675" max="6675" width="12" style="206" bestFit="1" customWidth="1"/>
    <col min="6676" max="6676" width="10.5703125" style="206" bestFit="1" customWidth="1"/>
    <col min="6677" max="6677" width="12" style="206" bestFit="1" customWidth="1"/>
    <col min="6678" max="6678" width="10.85546875" style="206" bestFit="1" customWidth="1"/>
    <col min="6679" max="6679" width="10.5703125" style="206" bestFit="1" customWidth="1"/>
    <col min="6680" max="6680" width="10.140625" style="206" bestFit="1" customWidth="1"/>
    <col min="6681" max="6683" width="11.5703125" style="206" bestFit="1" customWidth="1"/>
    <col min="6684" max="6684" width="3" style="206" customWidth="1"/>
    <col min="6685" max="6688" width="9.140625" style="206"/>
    <col min="6689" max="6690" width="10.28515625" style="206" customWidth="1"/>
    <col min="6691" max="6692" width="10.7109375" style="206" customWidth="1"/>
    <col min="6693" max="6912" width="9.140625" style="206"/>
    <col min="6913" max="6913" width="5.85546875" style="206" customWidth="1"/>
    <col min="6914" max="6914" width="49.5703125" style="206" customWidth="1"/>
    <col min="6915" max="6915" width="10.140625" style="206" customWidth="1"/>
    <col min="6916" max="6917" width="9.85546875" style="206" customWidth="1"/>
    <col min="6918" max="6918" width="11.28515625" style="206" customWidth="1"/>
    <col min="6919" max="6919" width="13.28515625" style="206" customWidth="1"/>
    <col min="6920" max="6920" width="19.140625" style="206" customWidth="1"/>
    <col min="6921" max="6921" width="12.28515625" style="206" customWidth="1"/>
    <col min="6922" max="6924" width="12" style="206" customWidth="1"/>
    <col min="6925" max="6925" width="11.28515625" style="206" customWidth="1"/>
    <col min="6926" max="6926" width="13.5703125" style="206" customWidth="1"/>
    <col min="6927" max="6927" width="12.140625" style="206" customWidth="1"/>
    <col min="6928" max="6929" width="12" style="206" customWidth="1"/>
    <col min="6930" max="6930" width="11.28515625" style="206" bestFit="1" customWidth="1"/>
    <col min="6931" max="6931" width="12" style="206" bestFit="1" customWidth="1"/>
    <col min="6932" max="6932" width="10.5703125" style="206" bestFit="1" customWidth="1"/>
    <col min="6933" max="6933" width="12" style="206" bestFit="1" customWidth="1"/>
    <col min="6934" max="6934" width="10.85546875" style="206" bestFit="1" customWidth="1"/>
    <col min="6935" max="6935" width="10.5703125" style="206" bestFit="1" customWidth="1"/>
    <col min="6936" max="6936" width="10.140625" style="206" bestFit="1" customWidth="1"/>
    <col min="6937" max="6939" width="11.5703125" style="206" bestFit="1" customWidth="1"/>
    <col min="6940" max="6940" width="3" style="206" customWidth="1"/>
    <col min="6941" max="6944" width="9.140625" style="206"/>
    <col min="6945" max="6946" width="10.28515625" style="206" customWidth="1"/>
    <col min="6947" max="6948" width="10.7109375" style="206" customWidth="1"/>
    <col min="6949" max="7168" width="9.140625" style="206"/>
    <col min="7169" max="7169" width="5.85546875" style="206" customWidth="1"/>
    <col min="7170" max="7170" width="49.5703125" style="206" customWidth="1"/>
    <col min="7171" max="7171" width="10.140625" style="206" customWidth="1"/>
    <col min="7172" max="7173" width="9.85546875" style="206" customWidth="1"/>
    <col min="7174" max="7174" width="11.28515625" style="206" customWidth="1"/>
    <col min="7175" max="7175" width="13.28515625" style="206" customWidth="1"/>
    <col min="7176" max="7176" width="19.140625" style="206" customWidth="1"/>
    <col min="7177" max="7177" width="12.28515625" style="206" customWidth="1"/>
    <col min="7178" max="7180" width="12" style="206" customWidth="1"/>
    <col min="7181" max="7181" width="11.28515625" style="206" customWidth="1"/>
    <col min="7182" max="7182" width="13.5703125" style="206" customWidth="1"/>
    <col min="7183" max="7183" width="12.140625" style="206" customWidth="1"/>
    <col min="7184" max="7185" width="12" style="206" customWidth="1"/>
    <col min="7186" max="7186" width="11.28515625" style="206" bestFit="1" customWidth="1"/>
    <col min="7187" max="7187" width="12" style="206" bestFit="1" customWidth="1"/>
    <col min="7188" max="7188" width="10.5703125" style="206" bestFit="1" customWidth="1"/>
    <col min="7189" max="7189" width="12" style="206" bestFit="1" customWidth="1"/>
    <col min="7190" max="7190" width="10.85546875" style="206" bestFit="1" customWidth="1"/>
    <col min="7191" max="7191" width="10.5703125" style="206" bestFit="1" customWidth="1"/>
    <col min="7192" max="7192" width="10.140625" style="206" bestFit="1" customWidth="1"/>
    <col min="7193" max="7195" width="11.5703125" style="206" bestFit="1" customWidth="1"/>
    <col min="7196" max="7196" width="3" style="206" customWidth="1"/>
    <col min="7197" max="7200" width="9.140625" style="206"/>
    <col min="7201" max="7202" width="10.28515625" style="206" customWidth="1"/>
    <col min="7203" max="7204" width="10.7109375" style="206" customWidth="1"/>
    <col min="7205" max="7424" width="9.140625" style="206"/>
    <col min="7425" max="7425" width="5.85546875" style="206" customWidth="1"/>
    <col min="7426" max="7426" width="49.5703125" style="206" customWidth="1"/>
    <col min="7427" max="7427" width="10.140625" style="206" customWidth="1"/>
    <col min="7428" max="7429" width="9.85546875" style="206" customWidth="1"/>
    <col min="7430" max="7430" width="11.28515625" style="206" customWidth="1"/>
    <col min="7431" max="7431" width="13.28515625" style="206" customWidth="1"/>
    <col min="7432" max="7432" width="19.140625" style="206" customWidth="1"/>
    <col min="7433" max="7433" width="12.28515625" style="206" customWidth="1"/>
    <col min="7434" max="7436" width="12" style="206" customWidth="1"/>
    <col min="7437" max="7437" width="11.28515625" style="206" customWidth="1"/>
    <col min="7438" max="7438" width="13.5703125" style="206" customWidth="1"/>
    <col min="7439" max="7439" width="12.140625" style="206" customWidth="1"/>
    <col min="7440" max="7441" width="12" style="206" customWidth="1"/>
    <col min="7442" max="7442" width="11.28515625" style="206" bestFit="1" customWidth="1"/>
    <col min="7443" max="7443" width="12" style="206" bestFit="1" customWidth="1"/>
    <col min="7444" max="7444" width="10.5703125" style="206" bestFit="1" customWidth="1"/>
    <col min="7445" max="7445" width="12" style="206" bestFit="1" customWidth="1"/>
    <col min="7446" max="7446" width="10.85546875" style="206" bestFit="1" customWidth="1"/>
    <col min="7447" max="7447" width="10.5703125" style="206" bestFit="1" customWidth="1"/>
    <col min="7448" max="7448" width="10.140625" style="206" bestFit="1" customWidth="1"/>
    <col min="7449" max="7451" width="11.5703125" style="206" bestFit="1" customWidth="1"/>
    <col min="7452" max="7452" width="3" style="206" customWidth="1"/>
    <col min="7453" max="7456" width="9.140625" style="206"/>
    <col min="7457" max="7458" width="10.28515625" style="206" customWidth="1"/>
    <col min="7459" max="7460" width="10.7109375" style="206" customWidth="1"/>
    <col min="7461" max="7680" width="9.140625" style="206"/>
    <col min="7681" max="7681" width="5.85546875" style="206" customWidth="1"/>
    <col min="7682" max="7682" width="49.5703125" style="206" customWidth="1"/>
    <col min="7683" max="7683" width="10.140625" style="206" customWidth="1"/>
    <col min="7684" max="7685" width="9.85546875" style="206" customWidth="1"/>
    <col min="7686" max="7686" width="11.28515625" style="206" customWidth="1"/>
    <col min="7687" max="7687" width="13.28515625" style="206" customWidth="1"/>
    <col min="7688" max="7688" width="19.140625" style="206" customWidth="1"/>
    <col min="7689" max="7689" width="12.28515625" style="206" customWidth="1"/>
    <col min="7690" max="7692" width="12" style="206" customWidth="1"/>
    <col min="7693" max="7693" width="11.28515625" style="206" customWidth="1"/>
    <col min="7694" max="7694" width="13.5703125" style="206" customWidth="1"/>
    <col min="7695" max="7695" width="12.140625" style="206" customWidth="1"/>
    <col min="7696" max="7697" width="12" style="206" customWidth="1"/>
    <col min="7698" max="7698" width="11.28515625" style="206" bestFit="1" customWidth="1"/>
    <col min="7699" max="7699" width="12" style="206" bestFit="1" customWidth="1"/>
    <col min="7700" max="7700" width="10.5703125" style="206" bestFit="1" customWidth="1"/>
    <col min="7701" max="7701" width="12" style="206" bestFit="1" customWidth="1"/>
    <col min="7702" max="7702" width="10.85546875" style="206" bestFit="1" customWidth="1"/>
    <col min="7703" max="7703" width="10.5703125" style="206" bestFit="1" customWidth="1"/>
    <col min="7704" max="7704" width="10.140625" style="206" bestFit="1" customWidth="1"/>
    <col min="7705" max="7707" width="11.5703125" style="206" bestFit="1" customWidth="1"/>
    <col min="7708" max="7708" width="3" style="206" customWidth="1"/>
    <col min="7709" max="7712" width="9.140625" style="206"/>
    <col min="7713" max="7714" width="10.28515625" style="206" customWidth="1"/>
    <col min="7715" max="7716" width="10.7109375" style="206" customWidth="1"/>
    <col min="7717" max="7936" width="9.140625" style="206"/>
    <col min="7937" max="7937" width="5.85546875" style="206" customWidth="1"/>
    <col min="7938" max="7938" width="49.5703125" style="206" customWidth="1"/>
    <col min="7939" max="7939" width="10.140625" style="206" customWidth="1"/>
    <col min="7940" max="7941" width="9.85546875" style="206" customWidth="1"/>
    <col min="7942" max="7942" width="11.28515625" style="206" customWidth="1"/>
    <col min="7943" max="7943" width="13.28515625" style="206" customWidth="1"/>
    <col min="7944" max="7944" width="19.140625" style="206" customWidth="1"/>
    <col min="7945" max="7945" width="12.28515625" style="206" customWidth="1"/>
    <col min="7946" max="7948" width="12" style="206" customWidth="1"/>
    <col min="7949" max="7949" width="11.28515625" style="206" customWidth="1"/>
    <col min="7950" max="7950" width="13.5703125" style="206" customWidth="1"/>
    <col min="7951" max="7951" width="12.140625" style="206" customWidth="1"/>
    <col min="7952" max="7953" width="12" style="206" customWidth="1"/>
    <col min="7954" max="7954" width="11.28515625" style="206" bestFit="1" customWidth="1"/>
    <col min="7955" max="7955" width="12" style="206" bestFit="1" customWidth="1"/>
    <col min="7956" max="7956" width="10.5703125" style="206" bestFit="1" customWidth="1"/>
    <col min="7957" max="7957" width="12" style="206" bestFit="1" customWidth="1"/>
    <col min="7958" max="7958" width="10.85546875" style="206" bestFit="1" customWidth="1"/>
    <col min="7959" max="7959" width="10.5703125" style="206" bestFit="1" customWidth="1"/>
    <col min="7960" max="7960" width="10.140625" style="206" bestFit="1" customWidth="1"/>
    <col min="7961" max="7963" width="11.5703125" style="206" bestFit="1" customWidth="1"/>
    <col min="7964" max="7964" width="3" style="206" customWidth="1"/>
    <col min="7965" max="7968" width="9.140625" style="206"/>
    <col min="7969" max="7970" width="10.28515625" style="206" customWidth="1"/>
    <col min="7971" max="7972" width="10.7109375" style="206" customWidth="1"/>
    <col min="7973" max="8192" width="9.140625" style="206"/>
    <col min="8193" max="8193" width="5.85546875" style="206" customWidth="1"/>
    <col min="8194" max="8194" width="49.5703125" style="206" customWidth="1"/>
    <col min="8195" max="8195" width="10.140625" style="206" customWidth="1"/>
    <col min="8196" max="8197" width="9.85546875" style="206" customWidth="1"/>
    <col min="8198" max="8198" width="11.28515625" style="206" customWidth="1"/>
    <col min="8199" max="8199" width="13.28515625" style="206" customWidth="1"/>
    <col min="8200" max="8200" width="19.140625" style="206" customWidth="1"/>
    <col min="8201" max="8201" width="12.28515625" style="206" customWidth="1"/>
    <col min="8202" max="8204" width="12" style="206" customWidth="1"/>
    <col min="8205" max="8205" width="11.28515625" style="206" customWidth="1"/>
    <col min="8206" max="8206" width="13.5703125" style="206" customWidth="1"/>
    <col min="8207" max="8207" width="12.140625" style="206" customWidth="1"/>
    <col min="8208" max="8209" width="12" style="206" customWidth="1"/>
    <col min="8210" max="8210" width="11.28515625" style="206" bestFit="1" customWidth="1"/>
    <col min="8211" max="8211" width="12" style="206" bestFit="1" customWidth="1"/>
    <col min="8212" max="8212" width="10.5703125" style="206" bestFit="1" customWidth="1"/>
    <col min="8213" max="8213" width="12" style="206" bestFit="1" customWidth="1"/>
    <col min="8214" max="8214" width="10.85546875" style="206" bestFit="1" customWidth="1"/>
    <col min="8215" max="8215" width="10.5703125" style="206" bestFit="1" customWidth="1"/>
    <col min="8216" max="8216" width="10.140625" style="206" bestFit="1" customWidth="1"/>
    <col min="8217" max="8219" width="11.5703125" style="206" bestFit="1" customWidth="1"/>
    <col min="8220" max="8220" width="3" style="206" customWidth="1"/>
    <col min="8221" max="8224" width="9.140625" style="206"/>
    <col min="8225" max="8226" width="10.28515625" style="206" customWidth="1"/>
    <col min="8227" max="8228" width="10.7109375" style="206" customWidth="1"/>
    <col min="8229" max="8448" width="9.140625" style="206"/>
    <col min="8449" max="8449" width="5.85546875" style="206" customWidth="1"/>
    <col min="8450" max="8450" width="49.5703125" style="206" customWidth="1"/>
    <col min="8451" max="8451" width="10.140625" style="206" customWidth="1"/>
    <col min="8452" max="8453" width="9.85546875" style="206" customWidth="1"/>
    <col min="8454" max="8454" width="11.28515625" style="206" customWidth="1"/>
    <col min="8455" max="8455" width="13.28515625" style="206" customWidth="1"/>
    <col min="8456" max="8456" width="19.140625" style="206" customWidth="1"/>
    <col min="8457" max="8457" width="12.28515625" style="206" customWidth="1"/>
    <col min="8458" max="8460" width="12" style="206" customWidth="1"/>
    <col min="8461" max="8461" width="11.28515625" style="206" customWidth="1"/>
    <col min="8462" max="8462" width="13.5703125" style="206" customWidth="1"/>
    <col min="8463" max="8463" width="12.140625" style="206" customWidth="1"/>
    <col min="8464" max="8465" width="12" style="206" customWidth="1"/>
    <col min="8466" max="8466" width="11.28515625" style="206" bestFit="1" customWidth="1"/>
    <col min="8467" max="8467" width="12" style="206" bestFit="1" customWidth="1"/>
    <col min="8468" max="8468" width="10.5703125" style="206" bestFit="1" customWidth="1"/>
    <col min="8469" max="8469" width="12" style="206" bestFit="1" customWidth="1"/>
    <col min="8470" max="8470" width="10.85546875" style="206" bestFit="1" customWidth="1"/>
    <col min="8471" max="8471" width="10.5703125" style="206" bestFit="1" customWidth="1"/>
    <col min="8472" max="8472" width="10.140625" style="206" bestFit="1" customWidth="1"/>
    <col min="8473" max="8475" width="11.5703125" style="206" bestFit="1" customWidth="1"/>
    <col min="8476" max="8476" width="3" style="206" customWidth="1"/>
    <col min="8477" max="8480" width="9.140625" style="206"/>
    <col min="8481" max="8482" width="10.28515625" style="206" customWidth="1"/>
    <col min="8483" max="8484" width="10.7109375" style="206" customWidth="1"/>
    <col min="8485" max="8704" width="9.140625" style="206"/>
    <col min="8705" max="8705" width="5.85546875" style="206" customWidth="1"/>
    <col min="8706" max="8706" width="49.5703125" style="206" customWidth="1"/>
    <col min="8707" max="8707" width="10.140625" style="206" customWidth="1"/>
    <col min="8708" max="8709" width="9.85546875" style="206" customWidth="1"/>
    <col min="8710" max="8710" width="11.28515625" style="206" customWidth="1"/>
    <col min="8711" max="8711" width="13.28515625" style="206" customWidth="1"/>
    <col min="8712" max="8712" width="19.140625" style="206" customWidth="1"/>
    <col min="8713" max="8713" width="12.28515625" style="206" customWidth="1"/>
    <col min="8714" max="8716" width="12" style="206" customWidth="1"/>
    <col min="8717" max="8717" width="11.28515625" style="206" customWidth="1"/>
    <col min="8718" max="8718" width="13.5703125" style="206" customWidth="1"/>
    <col min="8719" max="8719" width="12.140625" style="206" customWidth="1"/>
    <col min="8720" max="8721" width="12" style="206" customWidth="1"/>
    <col min="8722" max="8722" width="11.28515625" style="206" bestFit="1" customWidth="1"/>
    <col min="8723" max="8723" width="12" style="206" bestFit="1" customWidth="1"/>
    <col min="8724" max="8724" width="10.5703125" style="206" bestFit="1" customWidth="1"/>
    <col min="8725" max="8725" width="12" style="206" bestFit="1" customWidth="1"/>
    <col min="8726" max="8726" width="10.85546875" style="206" bestFit="1" customWidth="1"/>
    <col min="8727" max="8727" width="10.5703125" style="206" bestFit="1" customWidth="1"/>
    <col min="8728" max="8728" width="10.140625" style="206" bestFit="1" customWidth="1"/>
    <col min="8729" max="8731" width="11.5703125" style="206" bestFit="1" customWidth="1"/>
    <col min="8732" max="8732" width="3" style="206" customWidth="1"/>
    <col min="8733" max="8736" width="9.140625" style="206"/>
    <col min="8737" max="8738" width="10.28515625" style="206" customWidth="1"/>
    <col min="8739" max="8740" width="10.7109375" style="206" customWidth="1"/>
    <col min="8741" max="8960" width="9.140625" style="206"/>
    <col min="8961" max="8961" width="5.85546875" style="206" customWidth="1"/>
    <col min="8962" max="8962" width="49.5703125" style="206" customWidth="1"/>
    <col min="8963" max="8963" width="10.140625" style="206" customWidth="1"/>
    <col min="8964" max="8965" width="9.85546875" style="206" customWidth="1"/>
    <col min="8966" max="8966" width="11.28515625" style="206" customWidth="1"/>
    <col min="8967" max="8967" width="13.28515625" style="206" customWidth="1"/>
    <col min="8968" max="8968" width="19.140625" style="206" customWidth="1"/>
    <col min="8969" max="8969" width="12.28515625" style="206" customWidth="1"/>
    <col min="8970" max="8972" width="12" style="206" customWidth="1"/>
    <col min="8973" max="8973" width="11.28515625" style="206" customWidth="1"/>
    <col min="8974" max="8974" width="13.5703125" style="206" customWidth="1"/>
    <col min="8975" max="8975" width="12.140625" style="206" customWidth="1"/>
    <col min="8976" max="8977" width="12" style="206" customWidth="1"/>
    <col min="8978" max="8978" width="11.28515625" style="206" bestFit="1" customWidth="1"/>
    <col min="8979" max="8979" width="12" style="206" bestFit="1" customWidth="1"/>
    <col min="8980" max="8980" width="10.5703125" style="206" bestFit="1" customWidth="1"/>
    <col min="8981" max="8981" width="12" style="206" bestFit="1" customWidth="1"/>
    <col min="8982" max="8982" width="10.85546875" style="206" bestFit="1" customWidth="1"/>
    <col min="8983" max="8983" width="10.5703125" style="206" bestFit="1" customWidth="1"/>
    <col min="8984" max="8984" width="10.140625" style="206" bestFit="1" customWidth="1"/>
    <col min="8985" max="8987" width="11.5703125" style="206" bestFit="1" customWidth="1"/>
    <col min="8988" max="8988" width="3" style="206" customWidth="1"/>
    <col min="8989" max="8992" width="9.140625" style="206"/>
    <col min="8993" max="8994" width="10.28515625" style="206" customWidth="1"/>
    <col min="8995" max="8996" width="10.7109375" style="206" customWidth="1"/>
    <col min="8997" max="9216" width="9.140625" style="206"/>
    <col min="9217" max="9217" width="5.85546875" style="206" customWidth="1"/>
    <col min="9218" max="9218" width="49.5703125" style="206" customWidth="1"/>
    <col min="9219" max="9219" width="10.140625" style="206" customWidth="1"/>
    <col min="9220" max="9221" width="9.85546875" style="206" customWidth="1"/>
    <col min="9222" max="9222" width="11.28515625" style="206" customWidth="1"/>
    <col min="9223" max="9223" width="13.28515625" style="206" customWidth="1"/>
    <col min="9224" max="9224" width="19.140625" style="206" customWidth="1"/>
    <col min="9225" max="9225" width="12.28515625" style="206" customWidth="1"/>
    <col min="9226" max="9228" width="12" style="206" customWidth="1"/>
    <col min="9229" max="9229" width="11.28515625" style="206" customWidth="1"/>
    <col min="9230" max="9230" width="13.5703125" style="206" customWidth="1"/>
    <col min="9231" max="9231" width="12.140625" style="206" customWidth="1"/>
    <col min="9232" max="9233" width="12" style="206" customWidth="1"/>
    <col min="9234" max="9234" width="11.28515625" style="206" bestFit="1" customWidth="1"/>
    <col min="9235" max="9235" width="12" style="206" bestFit="1" customWidth="1"/>
    <col min="9236" max="9236" width="10.5703125" style="206" bestFit="1" customWidth="1"/>
    <col min="9237" max="9237" width="12" style="206" bestFit="1" customWidth="1"/>
    <col min="9238" max="9238" width="10.85546875" style="206" bestFit="1" customWidth="1"/>
    <col min="9239" max="9239" width="10.5703125" style="206" bestFit="1" customWidth="1"/>
    <col min="9240" max="9240" width="10.140625" style="206" bestFit="1" customWidth="1"/>
    <col min="9241" max="9243" width="11.5703125" style="206" bestFit="1" customWidth="1"/>
    <col min="9244" max="9244" width="3" style="206" customWidth="1"/>
    <col min="9245" max="9248" width="9.140625" style="206"/>
    <col min="9249" max="9250" width="10.28515625" style="206" customWidth="1"/>
    <col min="9251" max="9252" width="10.7109375" style="206" customWidth="1"/>
    <col min="9253" max="9472" width="9.140625" style="206"/>
    <col min="9473" max="9473" width="5.85546875" style="206" customWidth="1"/>
    <col min="9474" max="9474" width="49.5703125" style="206" customWidth="1"/>
    <col min="9475" max="9475" width="10.140625" style="206" customWidth="1"/>
    <col min="9476" max="9477" width="9.85546875" style="206" customWidth="1"/>
    <col min="9478" max="9478" width="11.28515625" style="206" customWidth="1"/>
    <col min="9479" max="9479" width="13.28515625" style="206" customWidth="1"/>
    <col min="9480" max="9480" width="19.140625" style="206" customWidth="1"/>
    <col min="9481" max="9481" width="12.28515625" style="206" customWidth="1"/>
    <col min="9482" max="9484" width="12" style="206" customWidth="1"/>
    <col min="9485" max="9485" width="11.28515625" style="206" customWidth="1"/>
    <col min="9486" max="9486" width="13.5703125" style="206" customWidth="1"/>
    <col min="9487" max="9487" width="12.140625" style="206" customWidth="1"/>
    <col min="9488" max="9489" width="12" style="206" customWidth="1"/>
    <col min="9490" max="9490" width="11.28515625" style="206" bestFit="1" customWidth="1"/>
    <col min="9491" max="9491" width="12" style="206" bestFit="1" customWidth="1"/>
    <col min="9492" max="9492" width="10.5703125" style="206" bestFit="1" customWidth="1"/>
    <col min="9493" max="9493" width="12" style="206" bestFit="1" customWidth="1"/>
    <col min="9494" max="9494" width="10.85546875" style="206" bestFit="1" customWidth="1"/>
    <col min="9495" max="9495" width="10.5703125" style="206" bestFit="1" customWidth="1"/>
    <col min="9496" max="9496" width="10.140625" style="206" bestFit="1" customWidth="1"/>
    <col min="9497" max="9499" width="11.5703125" style="206" bestFit="1" customWidth="1"/>
    <col min="9500" max="9500" width="3" style="206" customWidth="1"/>
    <col min="9501" max="9504" width="9.140625" style="206"/>
    <col min="9505" max="9506" width="10.28515625" style="206" customWidth="1"/>
    <col min="9507" max="9508" width="10.7109375" style="206" customWidth="1"/>
    <col min="9509" max="9728" width="9.140625" style="206"/>
    <col min="9729" max="9729" width="5.85546875" style="206" customWidth="1"/>
    <col min="9730" max="9730" width="49.5703125" style="206" customWidth="1"/>
    <col min="9731" max="9731" width="10.140625" style="206" customWidth="1"/>
    <col min="9732" max="9733" width="9.85546875" style="206" customWidth="1"/>
    <col min="9734" max="9734" width="11.28515625" style="206" customWidth="1"/>
    <col min="9735" max="9735" width="13.28515625" style="206" customWidth="1"/>
    <col min="9736" max="9736" width="19.140625" style="206" customWidth="1"/>
    <col min="9737" max="9737" width="12.28515625" style="206" customWidth="1"/>
    <col min="9738" max="9740" width="12" style="206" customWidth="1"/>
    <col min="9741" max="9741" width="11.28515625" style="206" customWidth="1"/>
    <col min="9742" max="9742" width="13.5703125" style="206" customWidth="1"/>
    <col min="9743" max="9743" width="12.140625" style="206" customWidth="1"/>
    <col min="9744" max="9745" width="12" style="206" customWidth="1"/>
    <col min="9746" max="9746" width="11.28515625" style="206" bestFit="1" customWidth="1"/>
    <col min="9747" max="9747" width="12" style="206" bestFit="1" customWidth="1"/>
    <col min="9748" max="9748" width="10.5703125" style="206" bestFit="1" customWidth="1"/>
    <col min="9749" max="9749" width="12" style="206" bestFit="1" customWidth="1"/>
    <col min="9750" max="9750" width="10.85546875" style="206" bestFit="1" customWidth="1"/>
    <col min="9751" max="9751" width="10.5703125" style="206" bestFit="1" customWidth="1"/>
    <col min="9752" max="9752" width="10.140625" style="206" bestFit="1" customWidth="1"/>
    <col min="9753" max="9755" width="11.5703125" style="206" bestFit="1" customWidth="1"/>
    <col min="9756" max="9756" width="3" style="206" customWidth="1"/>
    <col min="9757" max="9760" width="9.140625" style="206"/>
    <col min="9761" max="9762" width="10.28515625" style="206" customWidth="1"/>
    <col min="9763" max="9764" width="10.7109375" style="206" customWidth="1"/>
    <col min="9765" max="9984" width="9.140625" style="206"/>
    <col min="9985" max="9985" width="5.85546875" style="206" customWidth="1"/>
    <col min="9986" max="9986" width="49.5703125" style="206" customWidth="1"/>
    <col min="9987" max="9987" width="10.140625" style="206" customWidth="1"/>
    <col min="9988" max="9989" width="9.85546875" style="206" customWidth="1"/>
    <col min="9990" max="9990" width="11.28515625" style="206" customWidth="1"/>
    <col min="9991" max="9991" width="13.28515625" style="206" customWidth="1"/>
    <col min="9992" max="9992" width="19.140625" style="206" customWidth="1"/>
    <col min="9993" max="9993" width="12.28515625" style="206" customWidth="1"/>
    <col min="9994" max="9996" width="12" style="206" customWidth="1"/>
    <col min="9997" max="9997" width="11.28515625" style="206" customWidth="1"/>
    <col min="9998" max="9998" width="13.5703125" style="206" customWidth="1"/>
    <col min="9999" max="9999" width="12.140625" style="206" customWidth="1"/>
    <col min="10000" max="10001" width="12" style="206" customWidth="1"/>
    <col min="10002" max="10002" width="11.28515625" style="206" bestFit="1" customWidth="1"/>
    <col min="10003" max="10003" width="12" style="206" bestFit="1" customWidth="1"/>
    <col min="10004" max="10004" width="10.5703125" style="206" bestFit="1" customWidth="1"/>
    <col min="10005" max="10005" width="12" style="206" bestFit="1" customWidth="1"/>
    <col min="10006" max="10006" width="10.85546875" style="206" bestFit="1" customWidth="1"/>
    <col min="10007" max="10007" width="10.5703125" style="206" bestFit="1" customWidth="1"/>
    <col min="10008" max="10008" width="10.140625" style="206" bestFit="1" customWidth="1"/>
    <col min="10009" max="10011" width="11.5703125" style="206" bestFit="1" customWidth="1"/>
    <col min="10012" max="10012" width="3" style="206" customWidth="1"/>
    <col min="10013" max="10016" width="9.140625" style="206"/>
    <col min="10017" max="10018" width="10.28515625" style="206" customWidth="1"/>
    <col min="10019" max="10020" width="10.7109375" style="206" customWidth="1"/>
    <col min="10021" max="10240" width="9.140625" style="206"/>
    <col min="10241" max="10241" width="5.85546875" style="206" customWidth="1"/>
    <col min="10242" max="10242" width="49.5703125" style="206" customWidth="1"/>
    <col min="10243" max="10243" width="10.140625" style="206" customWidth="1"/>
    <col min="10244" max="10245" width="9.85546875" style="206" customWidth="1"/>
    <col min="10246" max="10246" width="11.28515625" style="206" customWidth="1"/>
    <col min="10247" max="10247" width="13.28515625" style="206" customWidth="1"/>
    <col min="10248" max="10248" width="19.140625" style="206" customWidth="1"/>
    <col min="10249" max="10249" width="12.28515625" style="206" customWidth="1"/>
    <col min="10250" max="10252" width="12" style="206" customWidth="1"/>
    <col min="10253" max="10253" width="11.28515625" style="206" customWidth="1"/>
    <col min="10254" max="10254" width="13.5703125" style="206" customWidth="1"/>
    <col min="10255" max="10255" width="12.140625" style="206" customWidth="1"/>
    <col min="10256" max="10257" width="12" style="206" customWidth="1"/>
    <col min="10258" max="10258" width="11.28515625" style="206" bestFit="1" customWidth="1"/>
    <col min="10259" max="10259" width="12" style="206" bestFit="1" customWidth="1"/>
    <col min="10260" max="10260" width="10.5703125" style="206" bestFit="1" customWidth="1"/>
    <col min="10261" max="10261" width="12" style="206" bestFit="1" customWidth="1"/>
    <col min="10262" max="10262" width="10.85546875" style="206" bestFit="1" customWidth="1"/>
    <col min="10263" max="10263" width="10.5703125" style="206" bestFit="1" customWidth="1"/>
    <col min="10264" max="10264" width="10.140625" style="206" bestFit="1" customWidth="1"/>
    <col min="10265" max="10267" width="11.5703125" style="206" bestFit="1" customWidth="1"/>
    <col min="10268" max="10268" width="3" style="206" customWidth="1"/>
    <col min="10269" max="10272" width="9.140625" style="206"/>
    <col min="10273" max="10274" width="10.28515625" style="206" customWidth="1"/>
    <col min="10275" max="10276" width="10.7109375" style="206" customWidth="1"/>
    <col min="10277" max="10496" width="9.140625" style="206"/>
    <col min="10497" max="10497" width="5.85546875" style="206" customWidth="1"/>
    <col min="10498" max="10498" width="49.5703125" style="206" customWidth="1"/>
    <col min="10499" max="10499" width="10.140625" style="206" customWidth="1"/>
    <col min="10500" max="10501" width="9.85546875" style="206" customWidth="1"/>
    <col min="10502" max="10502" width="11.28515625" style="206" customWidth="1"/>
    <col min="10503" max="10503" width="13.28515625" style="206" customWidth="1"/>
    <col min="10504" max="10504" width="19.140625" style="206" customWidth="1"/>
    <col min="10505" max="10505" width="12.28515625" style="206" customWidth="1"/>
    <col min="10506" max="10508" width="12" style="206" customWidth="1"/>
    <col min="10509" max="10509" width="11.28515625" style="206" customWidth="1"/>
    <col min="10510" max="10510" width="13.5703125" style="206" customWidth="1"/>
    <col min="10511" max="10511" width="12.140625" style="206" customWidth="1"/>
    <col min="10512" max="10513" width="12" style="206" customWidth="1"/>
    <col min="10514" max="10514" width="11.28515625" style="206" bestFit="1" customWidth="1"/>
    <col min="10515" max="10515" width="12" style="206" bestFit="1" customWidth="1"/>
    <col min="10516" max="10516" width="10.5703125" style="206" bestFit="1" customWidth="1"/>
    <col min="10517" max="10517" width="12" style="206" bestFit="1" customWidth="1"/>
    <col min="10518" max="10518" width="10.85546875" style="206" bestFit="1" customWidth="1"/>
    <col min="10519" max="10519" width="10.5703125" style="206" bestFit="1" customWidth="1"/>
    <col min="10520" max="10520" width="10.140625" style="206" bestFit="1" customWidth="1"/>
    <col min="10521" max="10523" width="11.5703125" style="206" bestFit="1" customWidth="1"/>
    <col min="10524" max="10524" width="3" style="206" customWidth="1"/>
    <col min="10525" max="10528" width="9.140625" style="206"/>
    <col min="10529" max="10530" width="10.28515625" style="206" customWidth="1"/>
    <col min="10531" max="10532" width="10.7109375" style="206" customWidth="1"/>
    <col min="10533" max="10752" width="9.140625" style="206"/>
    <col min="10753" max="10753" width="5.85546875" style="206" customWidth="1"/>
    <col min="10754" max="10754" width="49.5703125" style="206" customWidth="1"/>
    <col min="10755" max="10755" width="10.140625" style="206" customWidth="1"/>
    <col min="10756" max="10757" width="9.85546875" style="206" customWidth="1"/>
    <col min="10758" max="10758" width="11.28515625" style="206" customWidth="1"/>
    <col min="10759" max="10759" width="13.28515625" style="206" customWidth="1"/>
    <col min="10760" max="10760" width="19.140625" style="206" customWidth="1"/>
    <col min="10761" max="10761" width="12.28515625" style="206" customWidth="1"/>
    <col min="10762" max="10764" width="12" style="206" customWidth="1"/>
    <col min="10765" max="10765" width="11.28515625" style="206" customWidth="1"/>
    <col min="10766" max="10766" width="13.5703125" style="206" customWidth="1"/>
    <col min="10767" max="10767" width="12.140625" style="206" customWidth="1"/>
    <col min="10768" max="10769" width="12" style="206" customWidth="1"/>
    <col min="10770" max="10770" width="11.28515625" style="206" bestFit="1" customWidth="1"/>
    <col min="10771" max="10771" width="12" style="206" bestFit="1" customWidth="1"/>
    <col min="10772" max="10772" width="10.5703125" style="206" bestFit="1" customWidth="1"/>
    <col min="10773" max="10773" width="12" style="206" bestFit="1" customWidth="1"/>
    <col min="10774" max="10774" width="10.85546875" style="206" bestFit="1" customWidth="1"/>
    <col min="10775" max="10775" width="10.5703125" style="206" bestFit="1" customWidth="1"/>
    <col min="10776" max="10776" width="10.140625" style="206" bestFit="1" customWidth="1"/>
    <col min="10777" max="10779" width="11.5703125" style="206" bestFit="1" customWidth="1"/>
    <col min="10780" max="10780" width="3" style="206" customWidth="1"/>
    <col min="10781" max="10784" width="9.140625" style="206"/>
    <col min="10785" max="10786" width="10.28515625" style="206" customWidth="1"/>
    <col min="10787" max="10788" width="10.7109375" style="206" customWidth="1"/>
    <col min="10789" max="11008" width="9.140625" style="206"/>
    <col min="11009" max="11009" width="5.85546875" style="206" customWidth="1"/>
    <col min="11010" max="11010" width="49.5703125" style="206" customWidth="1"/>
    <col min="11011" max="11011" width="10.140625" style="206" customWidth="1"/>
    <col min="11012" max="11013" width="9.85546875" style="206" customWidth="1"/>
    <col min="11014" max="11014" width="11.28515625" style="206" customWidth="1"/>
    <col min="11015" max="11015" width="13.28515625" style="206" customWidth="1"/>
    <col min="11016" max="11016" width="19.140625" style="206" customWidth="1"/>
    <col min="11017" max="11017" width="12.28515625" style="206" customWidth="1"/>
    <col min="11018" max="11020" width="12" style="206" customWidth="1"/>
    <col min="11021" max="11021" width="11.28515625" style="206" customWidth="1"/>
    <col min="11022" max="11022" width="13.5703125" style="206" customWidth="1"/>
    <col min="11023" max="11023" width="12.140625" style="206" customWidth="1"/>
    <col min="11024" max="11025" width="12" style="206" customWidth="1"/>
    <col min="11026" max="11026" width="11.28515625" style="206" bestFit="1" customWidth="1"/>
    <col min="11027" max="11027" width="12" style="206" bestFit="1" customWidth="1"/>
    <col min="11028" max="11028" width="10.5703125" style="206" bestFit="1" customWidth="1"/>
    <col min="11029" max="11029" width="12" style="206" bestFit="1" customWidth="1"/>
    <col min="11030" max="11030" width="10.85546875" style="206" bestFit="1" customWidth="1"/>
    <col min="11031" max="11031" width="10.5703125" style="206" bestFit="1" customWidth="1"/>
    <col min="11032" max="11032" width="10.140625" style="206" bestFit="1" customWidth="1"/>
    <col min="11033" max="11035" width="11.5703125" style="206" bestFit="1" customWidth="1"/>
    <col min="11036" max="11036" width="3" style="206" customWidth="1"/>
    <col min="11037" max="11040" width="9.140625" style="206"/>
    <col min="11041" max="11042" width="10.28515625" style="206" customWidth="1"/>
    <col min="11043" max="11044" width="10.7109375" style="206" customWidth="1"/>
    <col min="11045" max="11264" width="9.140625" style="206"/>
    <col min="11265" max="11265" width="5.85546875" style="206" customWidth="1"/>
    <col min="11266" max="11266" width="49.5703125" style="206" customWidth="1"/>
    <col min="11267" max="11267" width="10.140625" style="206" customWidth="1"/>
    <col min="11268" max="11269" width="9.85546875" style="206" customWidth="1"/>
    <col min="11270" max="11270" width="11.28515625" style="206" customWidth="1"/>
    <col min="11271" max="11271" width="13.28515625" style="206" customWidth="1"/>
    <col min="11272" max="11272" width="19.140625" style="206" customWidth="1"/>
    <col min="11273" max="11273" width="12.28515625" style="206" customWidth="1"/>
    <col min="11274" max="11276" width="12" style="206" customWidth="1"/>
    <col min="11277" max="11277" width="11.28515625" style="206" customWidth="1"/>
    <col min="11278" max="11278" width="13.5703125" style="206" customWidth="1"/>
    <col min="11279" max="11279" width="12.140625" style="206" customWidth="1"/>
    <col min="11280" max="11281" width="12" style="206" customWidth="1"/>
    <col min="11282" max="11282" width="11.28515625" style="206" bestFit="1" customWidth="1"/>
    <col min="11283" max="11283" width="12" style="206" bestFit="1" customWidth="1"/>
    <col min="11284" max="11284" width="10.5703125" style="206" bestFit="1" customWidth="1"/>
    <col min="11285" max="11285" width="12" style="206" bestFit="1" customWidth="1"/>
    <col min="11286" max="11286" width="10.85546875" style="206" bestFit="1" customWidth="1"/>
    <col min="11287" max="11287" width="10.5703125" style="206" bestFit="1" customWidth="1"/>
    <col min="11288" max="11288" width="10.140625" style="206" bestFit="1" customWidth="1"/>
    <col min="11289" max="11291" width="11.5703125" style="206" bestFit="1" customWidth="1"/>
    <col min="11292" max="11292" width="3" style="206" customWidth="1"/>
    <col min="11293" max="11296" width="9.140625" style="206"/>
    <col min="11297" max="11298" width="10.28515625" style="206" customWidth="1"/>
    <col min="11299" max="11300" width="10.7109375" style="206" customWidth="1"/>
    <col min="11301" max="11520" width="9.140625" style="206"/>
    <col min="11521" max="11521" width="5.85546875" style="206" customWidth="1"/>
    <col min="11522" max="11522" width="49.5703125" style="206" customWidth="1"/>
    <col min="11523" max="11523" width="10.140625" style="206" customWidth="1"/>
    <col min="11524" max="11525" width="9.85546875" style="206" customWidth="1"/>
    <col min="11526" max="11526" width="11.28515625" style="206" customWidth="1"/>
    <col min="11527" max="11527" width="13.28515625" style="206" customWidth="1"/>
    <col min="11528" max="11528" width="19.140625" style="206" customWidth="1"/>
    <col min="11529" max="11529" width="12.28515625" style="206" customWidth="1"/>
    <col min="11530" max="11532" width="12" style="206" customWidth="1"/>
    <col min="11533" max="11533" width="11.28515625" style="206" customWidth="1"/>
    <col min="11534" max="11534" width="13.5703125" style="206" customWidth="1"/>
    <col min="11535" max="11535" width="12.140625" style="206" customWidth="1"/>
    <col min="11536" max="11537" width="12" style="206" customWidth="1"/>
    <col min="11538" max="11538" width="11.28515625" style="206" bestFit="1" customWidth="1"/>
    <col min="11539" max="11539" width="12" style="206" bestFit="1" customWidth="1"/>
    <col min="11540" max="11540" width="10.5703125" style="206" bestFit="1" customWidth="1"/>
    <col min="11541" max="11541" width="12" style="206" bestFit="1" customWidth="1"/>
    <col min="11542" max="11542" width="10.85546875" style="206" bestFit="1" customWidth="1"/>
    <col min="11543" max="11543" width="10.5703125" style="206" bestFit="1" customWidth="1"/>
    <col min="11544" max="11544" width="10.140625" style="206" bestFit="1" customWidth="1"/>
    <col min="11545" max="11547" width="11.5703125" style="206" bestFit="1" customWidth="1"/>
    <col min="11548" max="11548" width="3" style="206" customWidth="1"/>
    <col min="11549" max="11552" width="9.140625" style="206"/>
    <col min="11553" max="11554" width="10.28515625" style="206" customWidth="1"/>
    <col min="11555" max="11556" width="10.7109375" style="206" customWidth="1"/>
    <col min="11557" max="11776" width="9.140625" style="206"/>
    <col min="11777" max="11777" width="5.85546875" style="206" customWidth="1"/>
    <col min="11778" max="11778" width="49.5703125" style="206" customWidth="1"/>
    <col min="11779" max="11779" width="10.140625" style="206" customWidth="1"/>
    <col min="11780" max="11781" width="9.85546875" style="206" customWidth="1"/>
    <col min="11782" max="11782" width="11.28515625" style="206" customWidth="1"/>
    <col min="11783" max="11783" width="13.28515625" style="206" customWidth="1"/>
    <col min="11784" max="11784" width="19.140625" style="206" customWidth="1"/>
    <col min="11785" max="11785" width="12.28515625" style="206" customWidth="1"/>
    <col min="11786" max="11788" width="12" style="206" customWidth="1"/>
    <col min="11789" max="11789" width="11.28515625" style="206" customWidth="1"/>
    <col min="11790" max="11790" width="13.5703125" style="206" customWidth="1"/>
    <col min="11791" max="11791" width="12.140625" style="206" customWidth="1"/>
    <col min="11792" max="11793" width="12" style="206" customWidth="1"/>
    <col min="11794" max="11794" width="11.28515625" style="206" bestFit="1" customWidth="1"/>
    <col min="11795" max="11795" width="12" style="206" bestFit="1" customWidth="1"/>
    <col min="11796" max="11796" width="10.5703125" style="206" bestFit="1" customWidth="1"/>
    <col min="11797" max="11797" width="12" style="206" bestFit="1" customWidth="1"/>
    <col min="11798" max="11798" width="10.85546875" style="206" bestFit="1" customWidth="1"/>
    <col min="11799" max="11799" width="10.5703125" style="206" bestFit="1" customWidth="1"/>
    <col min="11800" max="11800" width="10.140625" style="206" bestFit="1" customWidth="1"/>
    <col min="11801" max="11803" width="11.5703125" style="206" bestFit="1" customWidth="1"/>
    <col min="11804" max="11804" width="3" style="206" customWidth="1"/>
    <col min="11805" max="11808" width="9.140625" style="206"/>
    <col min="11809" max="11810" width="10.28515625" style="206" customWidth="1"/>
    <col min="11811" max="11812" width="10.7109375" style="206" customWidth="1"/>
    <col min="11813" max="12032" width="9.140625" style="206"/>
    <col min="12033" max="12033" width="5.85546875" style="206" customWidth="1"/>
    <col min="12034" max="12034" width="49.5703125" style="206" customWidth="1"/>
    <col min="12035" max="12035" width="10.140625" style="206" customWidth="1"/>
    <col min="12036" max="12037" width="9.85546875" style="206" customWidth="1"/>
    <col min="12038" max="12038" width="11.28515625" style="206" customWidth="1"/>
    <col min="12039" max="12039" width="13.28515625" style="206" customWidth="1"/>
    <col min="12040" max="12040" width="19.140625" style="206" customWidth="1"/>
    <col min="12041" max="12041" width="12.28515625" style="206" customWidth="1"/>
    <col min="12042" max="12044" width="12" style="206" customWidth="1"/>
    <col min="12045" max="12045" width="11.28515625" style="206" customWidth="1"/>
    <col min="12046" max="12046" width="13.5703125" style="206" customWidth="1"/>
    <col min="12047" max="12047" width="12.140625" style="206" customWidth="1"/>
    <col min="12048" max="12049" width="12" style="206" customWidth="1"/>
    <col min="12050" max="12050" width="11.28515625" style="206" bestFit="1" customWidth="1"/>
    <col min="12051" max="12051" width="12" style="206" bestFit="1" customWidth="1"/>
    <col min="12052" max="12052" width="10.5703125" style="206" bestFit="1" customWidth="1"/>
    <col min="12053" max="12053" width="12" style="206" bestFit="1" customWidth="1"/>
    <col min="12054" max="12054" width="10.85546875" style="206" bestFit="1" customWidth="1"/>
    <col min="12055" max="12055" width="10.5703125" style="206" bestFit="1" customWidth="1"/>
    <col min="12056" max="12056" width="10.140625" style="206" bestFit="1" customWidth="1"/>
    <col min="12057" max="12059" width="11.5703125" style="206" bestFit="1" customWidth="1"/>
    <col min="12060" max="12060" width="3" style="206" customWidth="1"/>
    <col min="12061" max="12064" width="9.140625" style="206"/>
    <col min="12065" max="12066" width="10.28515625" style="206" customWidth="1"/>
    <col min="12067" max="12068" width="10.7109375" style="206" customWidth="1"/>
    <col min="12069" max="12288" width="9.140625" style="206"/>
    <col min="12289" max="12289" width="5.85546875" style="206" customWidth="1"/>
    <col min="12290" max="12290" width="49.5703125" style="206" customWidth="1"/>
    <col min="12291" max="12291" width="10.140625" style="206" customWidth="1"/>
    <col min="12292" max="12293" width="9.85546875" style="206" customWidth="1"/>
    <col min="12294" max="12294" width="11.28515625" style="206" customWidth="1"/>
    <col min="12295" max="12295" width="13.28515625" style="206" customWidth="1"/>
    <col min="12296" max="12296" width="19.140625" style="206" customWidth="1"/>
    <col min="12297" max="12297" width="12.28515625" style="206" customWidth="1"/>
    <col min="12298" max="12300" width="12" style="206" customWidth="1"/>
    <col min="12301" max="12301" width="11.28515625" style="206" customWidth="1"/>
    <col min="12302" max="12302" width="13.5703125" style="206" customWidth="1"/>
    <col min="12303" max="12303" width="12.140625" style="206" customWidth="1"/>
    <col min="12304" max="12305" width="12" style="206" customWidth="1"/>
    <col min="12306" max="12306" width="11.28515625" style="206" bestFit="1" customWidth="1"/>
    <col min="12307" max="12307" width="12" style="206" bestFit="1" customWidth="1"/>
    <col min="12308" max="12308" width="10.5703125" style="206" bestFit="1" customWidth="1"/>
    <col min="12309" max="12309" width="12" style="206" bestFit="1" customWidth="1"/>
    <col min="12310" max="12310" width="10.85546875" style="206" bestFit="1" customWidth="1"/>
    <col min="12311" max="12311" width="10.5703125" style="206" bestFit="1" customWidth="1"/>
    <col min="12312" max="12312" width="10.140625" style="206" bestFit="1" customWidth="1"/>
    <col min="12313" max="12315" width="11.5703125" style="206" bestFit="1" customWidth="1"/>
    <col min="12316" max="12316" width="3" style="206" customWidth="1"/>
    <col min="12317" max="12320" width="9.140625" style="206"/>
    <col min="12321" max="12322" width="10.28515625" style="206" customWidth="1"/>
    <col min="12323" max="12324" width="10.7109375" style="206" customWidth="1"/>
    <col min="12325" max="12544" width="9.140625" style="206"/>
    <col min="12545" max="12545" width="5.85546875" style="206" customWidth="1"/>
    <col min="12546" max="12546" width="49.5703125" style="206" customWidth="1"/>
    <col min="12547" max="12547" width="10.140625" style="206" customWidth="1"/>
    <col min="12548" max="12549" width="9.85546875" style="206" customWidth="1"/>
    <col min="12550" max="12550" width="11.28515625" style="206" customWidth="1"/>
    <col min="12551" max="12551" width="13.28515625" style="206" customWidth="1"/>
    <col min="12552" max="12552" width="19.140625" style="206" customWidth="1"/>
    <col min="12553" max="12553" width="12.28515625" style="206" customWidth="1"/>
    <col min="12554" max="12556" width="12" style="206" customWidth="1"/>
    <col min="12557" max="12557" width="11.28515625" style="206" customWidth="1"/>
    <col min="12558" max="12558" width="13.5703125" style="206" customWidth="1"/>
    <col min="12559" max="12559" width="12.140625" style="206" customWidth="1"/>
    <col min="12560" max="12561" width="12" style="206" customWidth="1"/>
    <col min="12562" max="12562" width="11.28515625" style="206" bestFit="1" customWidth="1"/>
    <col min="12563" max="12563" width="12" style="206" bestFit="1" customWidth="1"/>
    <col min="12564" max="12564" width="10.5703125" style="206" bestFit="1" customWidth="1"/>
    <col min="12565" max="12565" width="12" style="206" bestFit="1" customWidth="1"/>
    <col min="12566" max="12566" width="10.85546875" style="206" bestFit="1" customWidth="1"/>
    <col min="12567" max="12567" width="10.5703125" style="206" bestFit="1" customWidth="1"/>
    <col min="12568" max="12568" width="10.140625" style="206" bestFit="1" customWidth="1"/>
    <col min="12569" max="12571" width="11.5703125" style="206" bestFit="1" customWidth="1"/>
    <col min="12572" max="12572" width="3" style="206" customWidth="1"/>
    <col min="12573" max="12576" width="9.140625" style="206"/>
    <col min="12577" max="12578" width="10.28515625" style="206" customWidth="1"/>
    <col min="12579" max="12580" width="10.7109375" style="206" customWidth="1"/>
    <col min="12581" max="12800" width="9.140625" style="206"/>
    <col min="12801" max="12801" width="5.85546875" style="206" customWidth="1"/>
    <col min="12802" max="12802" width="49.5703125" style="206" customWidth="1"/>
    <col min="12803" max="12803" width="10.140625" style="206" customWidth="1"/>
    <col min="12804" max="12805" width="9.85546875" style="206" customWidth="1"/>
    <col min="12806" max="12806" width="11.28515625" style="206" customWidth="1"/>
    <col min="12807" max="12807" width="13.28515625" style="206" customWidth="1"/>
    <col min="12808" max="12808" width="19.140625" style="206" customWidth="1"/>
    <col min="12809" max="12809" width="12.28515625" style="206" customWidth="1"/>
    <col min="12810" max="12812" width="12" style="206" customWidth="1"/>
    <col min="12813" max="12813" width="11.28515625" style="206" customWidth="1"/>
    <col min="12814" max="12814" width="13.5703125" style="206" customWidth="1"/>
    <col min="12815" max="12815" width="12.140625" style="206" customWidth="1"/>
    <col min="12816" max="12817" width="12" style="206" customWidth="1"/>
    <col min="12818" max="12818" width="11.28515625" style="206" bestFit="1" customWidth="1"/>
    <col min="12819" max="12819" width="12" style="206" bestFit="1" customWidth="1"/>
    <col min="12820" max="12820" width="10.5703125" style="206" bestFit="1" customWidth="1"/>
    <col min="12821" max="12821" width="12" style="206" bestFit="1" customWidth="1"/>
    <col min="12822" max="12822" width="10.85546875" style="206" bestFit="1" customWidth="1"/>
    <col min="12823" max="12823" width="10.5703125" style="206" bestFit="1" customWidth="1"/>
    <col min="12824" max="12824" width="10.140625" style="206" bestFit="1" customWidth="1"/>
    <col min="12825" max="12827" width="11.5703125" style="206" bestFit="1" customWidth="1"/>
    <col min="12828" max="12828" width="3" style="206" customWidth="1"/>
    <col min="12829" max="12832" width="9.140625" style="206"/>
    <col min="12833" max="12834" width="10.28515625" style="206" customWidth="1"/>
    <col min="12835" max="12836" width="10.7109375" style="206" customWidth="1"/>
    <col min="12837" max="13056" width="9.140625" style="206"/>
    <col min="13057" max="13057" width="5.85546875" style="206" customWidth="1"/>
    <col min="13058" max="13058" width="49.5703125" style="206" customWidth="1"/>
    <col min="13059" max="13059" width="10.140625" style="206" customWidth="1"/>
    <col min="13060" max="13061" width="9.85546875" style="206" customWidth="1"/>
    <col min="13062" max="13062" width="11.28515625" style="206" customWidth="1"/>
    <col min="13063" max="13063" width="13.28515625" style="206" customWidth="1"/>
    <col min="13064" max="13064" width="19.140625" style="206" customWidth="1"/>
    <col min="13065" max="13065" width="12.28515625" style="206" customWidth="1"/>
    <col min="13066" max="13068" width="12" style="206" customWidth="1"/>
    <col min="13069" max="13069" width="11.28515625" style="206" customWidth="1"/>
    <col min="13070" max="13070" width="13.5703125" style="206" customWidth="1"/>
    <col min="13071" max="13071" width="12.140625" style="206" customWidth="1"/>
    <col min="13072" max="13073" width="12" style="206" customWidth="1"/>
    <col min="13074" max="13074" width="11.28515625" style="206" bestFit="1" customWidth="1"/>
    <col min="13075" max="13075" width="12" style="206" bestFit="1" customWidth="1"/>
    <col min="13076" max="13076" width="10.5703125" style="206" bestFit="1" customWidth="1"/>
    <col min="13077" max="13077" width="12" style="206" bestFit="1" customWidth="1"/>
    <col min="13078" max="13078" width="10.85546875" style="206" bestFit="1" customWidth="1"/>
    <col min="13079" max="13079" width="10.5703125" style="206" bestFit="1" customWidth="1"/>
    <col min="13080" max="13080" width="10.140625" style="206" bestFit="1" customWidth="1"/>
    <col min="13081" max="13083" width="11.5703125" style="206" bestFit="1" customWidth="1"/>
    <col min="13084" max="13084" width="3" style="206" customWidth="1"/>
    <col min="13085" max="13088" width="9.140625" style="206"/>
    <col min="13089" max="13090" width="10.28515625" style="206" customWidth="1"/>
    <col min="13091" max="13092" width="10.7109375" style="206" customWidth="1"/>
    <col min="13093" max="13312" width="9.140625" style="206"/>
    <col min="13313" max="13313" width="5.85546875" style="206" customWidth="1"/>
    <col min="13314" max="13314" width="49.5703125" style="206" customWidth="1"/>
    <col min="13315" max="13315" width="10.140625" style="206" customWidth="1"/>
    <col min="13316" max="13317" width="9.85546875" style="206" customWidth="1"/>
    <col min="13318" max="13318" width="11.28515625" style="206" customWidth="1"/>
    <col min="13319" max="13319" width="13.28515625" style="206" customWidth="1"/>
    <col min="13320" max="13320" width="19.140625" style="206" customWidth="1"/>
    <col min="13321" max="13321" width="12.28515625" style="206" customWidth="1"/>
    <col min="13322" max="13324" width="12" style="206" customWidth="1"/>
    <col min="13325" max="13325" width="11.28515625" style="206" customWidth="1"/>
    <col min="13326" max="13326" width="13.5703125" style="206" customWidth="1"/>
    <col min="13327" max="13327" width="12.140625" style="206" customWidth="1"/>
    <col min="13328" max="13329" width="12" style="206" customWidth="1"/>
    <col min="13330" max="13330" width="11.28515625" style="206" bestFit="1" customWidth="1"/>
    <col min="13331" max="13331" width="12" style="206" bestFit="1" customWidth="1"/>
    <col min="13332" max="13332" width="10.5703125" style="206" bestFit="1" customWidth="1"/>
    <col min="13333" max="13333" width="12" style="206" bestFit="1" customWidth="1"/>
    <col min="13334" max="13334" width="10.85546875" style="206" bestFit="1" customWidth="1"/>
    <col min="13335" max="13335" width="10.5703125" style="206" bestFit="1" customWidth="1"/>
    <col min="13336" max="13336" width="10.140625" style="206" bestFit="1" customWidth="1"/>
    <col min="13337" max="13339" width="11.5703125" style="206" bestFit="1" customWidth="1"/>
    <col min="13340" max="13340" width="3" style="206" customWidth="1"/>
    <col min="13341" max="13344" width="9.140625" style="206"/>
    <col min="13345" max="13346" width="10.28515625" style="206" customWidth="1"/>
    <col min="13347" max="13348" width="10.7109375" style="206" customWidth="1"/>
    <col min="13349" max="13568" width="9.140625" style="206"/>
    <col min="13569" max="13569" width="5.85546875" style="206" customWidth="1"/>
    <col min="13570" max="13570" width="49.5703125" style="206" customWidth="1"/>
    <col min="13571" max="13571" width="10.140625" style="206" customWidth="1"/>
    <col min="13572" max="13573" width="9.85546875" style="206" customWidth="1"/>
    <col min="13574" max="13574" width="11.28515625" style="206" customWidth="1"/>
    <col min="13575" max="13575" width="13.28515625" style="206" customWidth="1"/>
    <col min="13576" max="13576" width="19.140625" style="206" customWidth="1"/>
    <col min="13577" max="13577" width="12.28515625" style="206" customWidth="1"/>
    <col min="13578" max="13580" width="12" style="206" customWidth="1"/>
    <col min="13581" max="13581" width="11.28515625" style="206" customWidth="1"/>
    <col min="13582" max="13582" width="13.5703125" style="206" customWidth="1"/>
    <col min="13583" max="13583" width="12.140625" style="206" customWidth="1"/>
    <col min="13584" max="13585" width="12" style="206" customWidth="1"/>
    <col min="13586" max="13586" width="11.28515625" style="206" bestFit="1" customWidth="1"/>
    <col min="13587" max="13587" width="12" style="206" bestFit="1" customWidth="1"/>
    <col min="13588" max="13588" width="10.5703125" style="206" bestFit="1" customWidth="1"/>
    <col min="13589" max="13589" width="12" style="206" bestFit="1" customWidth="1"/>
    <col min="13590" max="13590" width="10.85546875" style="206" bestFit="1" customWidth="1"/>
    <col min="13591" max="13591" width="10.5703125" style="206" bestFit="1" customWidth="1"/>
    <col min="13592" max="13592" width="10.140625" style="206" bestFit="1" customWidth="1"/>
    <col min="13593" max="13595" width="11.5703125" style="206" bestFit="1" customWidth="1"/>
    <col min="13596" max="13596" width="3" style="206" customWidth="1"/>
    <col min="13597" max="13600" width="9.140625" style="206"/>
    <col min="13601" max="13602" width="10.28515625" style="206" customWidth="1"/>
    <col min="13603" max="13604" width="10.7109375" style="206" customWidth="1"/>
    <col min="13605" max="13824" width="9.140625" style="206"/>
    <col min="13825" max="13825" width="5.85546875" style="206" customWidth="1"/>
    <col min="13826" max="13826" width="49.5703125" style="206" customWidth="1"/>
    <col min="13827" max="13827" width="10.140625" style="206" customWidth="1"/>
    <col min="13828" max="13829" width="9.85546875" style="206" customWidth="1"/>
    <col min="13830" max="13830" width="11.28515625" style="206" customWidth="1"/>
    <col min="13831" max="13831" width="13.28515625" style="206" customWidth="1"/>
    <col min="13832" max="13832" width="19.140625" style="206" customWidth="1"/>
    <col min="13833" max="13833" width="12.28515625" style="206" customWidth="1"/>
    <col min="13834" max="13836" width="12" style="206" customWidth="1"/>
    <col min="13837" max="13837" width="11.28515625" style="206" customWidth="1"/>
    <col min="13838" max="13838" width="13.5703125" style="206" customWidth="1"/>
    <col min="13839" max="13839" width="12.140625" style="206" customWidth="1"/>
    <col min="13840" max="13841" width="12" style="206" customWidth="1"/>
    <col min="13842" max="13842" width="11.28515625" style="206" bestFit="1" customWidth="1"/>
    <col min="13843" max="13843" width="12" style="206" bestFit="1" customWidth="1"/>
    <col min="13844" max="13844" width="10.5703125" style="206" bestFit="1" customWidth="1"/>
    <col min="13845" max="13845" width="12" style="206" bestFit="1" customWidth="1"/>
    <col min="13846" max="13846" width="10.85546875" style="206" bestFit="1" customWidth="1"/>
    <col min="13847" max="13847" width="10.5703125" style="206" bestFit="1" customWidth="1"/>
    <col min="13848" max="13848" width="10.140625" style="206" bestFit="1" customWidth="1"/>
    <col min="13849" max="13851" width="11.5703125" style="206" bestFit="1" customWidth="1"/>
    <col min="13852" max="13852" width="3" style="206" customWidth="1"/>
    <col min="13853" max="13856" width="9.140625" style="206"/>
    <col min="13857" max="13858" width="10.28515625" style="206" customWidth="1"/>
    <col min="13859" max="13860" width="10.7109375" style="206" customWidth="1"/>
    <col min="13861" max="14080" width="9.140625" style="206"/>
    <col min="14081" max="14081" width="5.85546875" style="206" customWidth="1"/>
    <col min="14082" max="14082" width="49.5703125" style="206" customWidth="1"/>
    <col min="14083" max="14083" width="10.140625" style="206" customWidth="1"/>
    <col min="14084" max="14085" width="9.85546875" style="206" customWidth="1"/>
    <col min="14086" max="14086" width="11.28515625" style="206" customWidth="1"/>
    <col min="14087" max="14087" width="13.28515625" style="206" customWidth="1"/>
    <col min="14088" max="14088" width="19.140625" style="206" customWidth="1"/>
    <col min="14089" max="14089" width="12.28515625" style="206" customWidth="1"/>
    <col min="14090" max="14092" width="12" style="206" customWidth="1"/>
    <col min="14093" max="14093" width="11.28515625" style="206" customWidth="1"/>
    <col min="14094" max="14094" width="13.5703125" style="206" customWidth="1"/>
    <col min="14095" max="14095" width="12.140625" style="206" customWidth="1"/>
    <col min="14096" max="14097" width="12" style="206" customWidth="1"/>
    <col min="14098" max="14098" width="11.28515625" style="206" bestFit="1" customWidth="1"/>
    <col min="14099" max="14099" width="12" style="206" bestFit="1" customWidth="1"/>
    <col min="14100" max="14100" width="10.5703125" style="206" bestFit="1" customWidth="1"/>
    <col min="14101" max="14101" width="12" style="206" bestFit="1" customWidth="1"/>
    <col min="14102" max="14102" width="10.85546875" style="206" bestFit="1" customWidth="1"/>
    <col min="14103" max="14103" width="10.5703125" style="206" bestFit="1" customWidth="1"/>
    <col min="14104" max="14104" width="10.140625" style="206" bestFit="1" customWidth="1"/>
    <col min="14105" max="14107" width="11.5703125" style="206" bestFit="1" customWidth="1"/>
    <col min="14108" max="14108" width="3" style="206" customWidth="1"/>
    <col min="14109" max="14112" width="9.140625" style="206"/>
    <col min="14113" max="14114" width="10.28515625" style="206" customWidth="1"/>
    <col min="14115" max="14116" width="10.7109375" style="206" customWidth="1"/>
    <col min="14117" max="14336" width="9.140625" style="206"/>
    <col min="14337" max="14337" width="5.85546875" style="206" customWidth="1"/>
    <col min="14338" max="14338" width="49.5703125" style="206" customWidth="1"/>
    <col min="14339" max="14339" width="10.140625" style="206" customWidth="1"/>
    <col min="14340" max="14341" width="9.85546875" style="206" customWidth="1"/>
    <col min="14342" max="14342" width="11.28515625" style="206" customWidth="1"/>
    <col min="14343" max="14343" width="13.28515625" style="206" customWidth="1"/>
    <col min="14344" max="14344" width="19.140625" style="206" customWidth="1"/>
    <col min="14345" max="14345" width="12.28515625" style="206" customWidth="1"/>
    <col min="14346" max="14348" width="12" style="206" customWidth="1"/>
    <col min="14349" max="14349" width="11.28515625" style="206" customWidth="1"/>
    <col min="14350" max="14350" width="13.5703125" style="206" customWidth="1"/>
    <col min="14351" max="14351" width="12.140625" style="206" customWidth="1"/>
    <col min="14352" max="14353" width="12" style="206" customWidth="1"/>
    <col min="14354" max="14354" width="11.28515625" style="206" bestFit="1" customWidth="1"/>
    <col min="14355" max="14355" width="12" style="206" bestFit="1" customWidth="1"/>
    <col min="14356" max="14356" width="10.5703125" style="206" bestFit="1" customWidth="1"/>
    <col min="14357" max="14357" width="12" style="206" bestFit="1" customWidth="1"/>
    <col min="14358" max="14358" width="10.85546875" style="206" bestFit="1" customWidth="1"/>
    <col min="14359" max="14359" width="10.5703125" style="206" bestFit="1" customWidth="1"/>
    <col min="14360" max="14360" width="10.140625" style="206" bestFit="1" customWidth="1"/>
    <col min="14361" max="14363" width="11.5703125" style="206" bestFit="1" customWidth="1"/>
    <col min="14364" max="14364" width="3" style="206" customWidth="1"/>
    <col min="14365" max="14368" width="9.140625" style="206"/>
    <col min="14369" max="14370" width="10.28515625" style="206" customWidth="1"/>
    <col min="14371" max="14372" width="10.7109375" style="206" customWidth="1"/>
    <col min="14373" max="14592" width="9.140625" style="206"/>
    <col min="14593" max="14593" width="5.85546875" style="206" customWidth="1"/>
    <col min="14594" max="14594" width="49.5703125" style="206" customWidth="1"/>
    <col min="14595" max="14595" width="10.140625" style="206" customWidth="1"/>
    <col min="14596" max="14597" width="9.85546875" style="206" customWidth="1"/>
    <col min="14598" max="14598" width="11.28515625" style="206" customWidth="1"/>
    <col min="14599" max="14599" width="13.28515625" style="206" customWidth="1"/>
    <col min="14600" max="14600" width="19.140625" style="206" customWidth="1"/>
    <col min="14601" max="14601" width="12.28515625" style="206" customWidth="1"/>
    <col min="14602" max="14604" width="12" style="206" customWidth="1"/>
    <col min="14605" max="14605" width="11.28515625" style="206" customWidth="1"/>
    <col min="14606" max="14606" width="13.5703125" style="206" customWidth="1"/>
    <col min="14607" max="14607" width="12.140625" style="206" customWidth="1"/>
    <col min="14608" max="14609" width="12" style="206" customWidth="1"/>
    <col min="14610" max="14610" width="11.28515625" style="206" bestFit="1" customWidth="1"/>
    <col min="14611" max="14611" width="12" style="206" bestFit="1" customWidth="1"/>
    <col min="14612" max="14612" width="10.5703125" style="206" bestFit="1" customWidth="1"/>
    <col min="14613" max="14613" width="12" style="206" bestFit="1" customWidth="1"/>
    <col min="14614" max="14614" width="10.85546875" style="206" bestFit="1" customWidth="1"/>
    <col min="14615" max="14615" width="10.5703125" style="206" bestFit="1" customWidth="1"/>
    <col min="14616" max="14616" width="10.140625" style="206" bestFit="1" customWidth="1"/>
    <col min="14617" max="14619" width="11.5703125" style="206" bestFit="1" customWidth="1"/>
    <col min="14620" max="14620" width="3" style="206" customWidth="1"/>
    <col min="14621" max="14624" width="9.140625" style="206"/>
    <col min="14625" max="14626" width="10.28515625" style="206" customWidth="1"/>
    <col min="14627" max="14628" width="10.7109375" style="206" customWidth="1"/>
    <col min="14629" max="14848" width="9.140625" style="206"/>
    <col min="14849" max="14849" width="5.85546875" style="206" customWidth="1"/>
    <col min="14850" max="14850" width="49.5703125" style="206" customWidth="1"/>
    <col min="14851" max="14851" width="10.140625" style="206" customWidth="1"/>
    <col min="14852" max="14853" width="9.85546875" style="206" customWidth="1"/>
    <col min="14854" max="14854" width="11.28515625" style="206" customWidth="1"/>
    <col min="14855" max="14855" width="13.28515625" style="206" customWidth="1"/>
    <col min="14856" max="14856" width="19.140625" style="206" customWidth="1"/>
    <col min="14857" max="14857" width="12.28515625" style="206" customWidth="1"/>
    <col min="14858" max="14860" width="12" style="206" customWidth="1"/>
    <col min="14861" max="14861" width="11.28515625" style="206" customWidth="1"/>
    <col min="14862" max="14862" width="13.5703125" style="206" customWidth="1"/>
    <col min="14863" max="14863" width="12.140625" style="206" customWidth="1"/>
    <col min="14864" max="14865" width="12" style="206" customWidth="1"/>
    <col min="14866" max="14866" width="11.28515625" style="206" bestFit="1" customWidth="1"/>
    <col min="14867" max="14867" width="12" style="206" bestFit="1" customWidth="1"/>
    <col min="14868" max="14868" width="10.5703125" style="206" bestFit="1" customWidth="1"/>
    <col min="14869" max="14869" width="12" style="206" bestFit="1" customWidth="1"/>
    <col min="14870" max="14870" width="10.85546875" style="206" bestFit="1" customWidth="1"/>
    <col min="14871" max="14871" width="10.5703125" style="206" bestFit="1" customWidth="1"/>
    <col min="14872" max="14872" width="10.140625" style="206" bestFit="1" customWidth="1"/>
    <col min="14873" max="14875" width="11.5703125" style="206" bestFit="1" customWidth="1"/>
    <col min="14876" max="14876" width="3" style="206" customWidth="1"/>
    <col min="14877" max="14880" width="9.140625" style="206"/>
    <col min="14881" max="14882" width="10.28515625" style="206" customWidth="1"/>
    <col min="14883" max="14884" width="10.7109375" style="206" customWidth="1"/>
    <col min="14885" max="15104" width="9.140625" style="206"/>
    <col min="15105" max="15105" width="5.85546875" style="206" customWidth="1"/>
    <col min="15106" max="15106" width="49.5703125" style="206" customWidth="1"/>
    <col min="15107" max="15107" width="10.140625" style="206" customWidth="1"/>
    <col min="15108" max="15109" width="9.85546875" style="206" customWidth="1"/>
    <col min="15110" max="15110" width="11.28515625" style="206" customWidth="1"/>
    <col min="15111" max="15111" width="13.28515625" style="206" customWidth="1"/>
    <col min="15112" max="15112" width="19.140625" style="206" customWidth="1"/>
    <col min="15113" max="15113" width="12.28515625" style="206" customWidth="1"/>
    <col min="15114" max="15116" width="12" style="206" customWidth="1"/>
    <col min="15117" max="15117" width="11.28515625" style="206" customWidth="1"/>
    <col min="15118" max="15118" width="13.5703125" style="206" customWidth="1"/>
    <col min="15119" max="15119" width="12.140625" style="206" customWidth="1"/>
    <col min="15120" max="15121" width="12" style="206" customWidth="1"/>
    <col min="15122" max="15122" width="11.28515625" style="206" bestFit="1" customWidth="1"/>
    <col min="15123" max="15123" width="12" style="206" bestFit="1" customWidth="1"/>
    <col min="15124" max="15124" width="10.5703125" style="206" bestFit="1" customWidth="1"/>
    <col min="15125" max="15125" width="12" style="206" bestFit="1" customWidth="1"/>
    <col min="15126" max="15126" width="10.85546875" style="206" bestFit="1" customWidth="1"/>
    <col min="15127" max="15127" width="10.5703125" style="206" bestFit="1" customWidth="1"/>
    <col min="15128" max="15128" width="10.140625" style="206" bestFit="1" customWidth="1"/>
    <col min="15129" max="15131" width="11.5703125" style="206" bestFit="1" customWidth="1"/>
    <col min="15132" max="15132" width="3" style="206" customWidth="1"/>
    <col min="15133" max="15136" width="9.140625" style="206"/>
    <col min="15137" max="15138" width="10.28515625" style="206" customWidth="1"/>
    <col min="15139" max="15140" width="10.7109375" style="206" customWidth="1"/>
    <col min="15141" max="15360" width="9.140625" style="206"/>
    <col min="15361" max="15361" width="5.85546875" style="206" customWidth="1"/>
    <col min="15362" max="15362" width="49.5703125" style="206" customWidth="1"/>
    <col min="15363" max="15363" width="10.140625" style="206" customWidth="1"/>
    <col min="15364" max="15365" width="9.85546875" style="206" customWidth="1"/>
    <col min="15366" max="15366" width="11.28515625" style="206" customWidth="1"/>
    <col min="15367" max="15367" width="13.28515625" style="206" customWidth="1"/>
    <col min="15368" max="15368" width="19.140625" style="206" customWidth="1"/>
    <col min="15369" max="15369" width="12.28515625" style="206" customWidth="1"/>
    <col min="15370" max="15372" width="12" style="206" customWidth="1"/>
    <col min="15373" max="15373" width="11.28515625" style="206" customWidth="1"/>
    <col min="15374" max="15374" width="13.5703125" style="206" customWidth="1"/>
    <col min="15375" max="15375" width="12.140625" style="206" customWidth="1"/>
    <col min="15376" max="15377" width="12" style="206" customWidth="1"/>
    <col min="15378" max="15378" width="11.28515625" style="206" bestFit="1" customWidth="1"/>
    <col min="15379" max="15379" width="12" style="206" bestFit="1" customWidth="1"/>
    <col min="15380" max="15380" width="10.5703125" style="206" bestFit="1" customWidth="1"/>
    <col min="15381" max="15381" width="12" style="206" bestFit="1" customWidth="1"/>
    <col min="15382" max="15382" width="10.85546875" style="206" bestFit="1" customWidth="1"/>
    <col min="15383" max="15383" width="10.5703125" style="206" bestFit="1" customWidth="1"/>
    <col min="15384" max="15384" width="10.140625" style="206" bestFit="1" customWidth="1"/>
    <col min="15385" max="15387" width="11.5703125" style="206" bestFit="1" customWidth="1"/>
    <col min="15388" max="15388" width="3" style="206" customWidth="1"/>
    <col min="15389" max="15392" width="9.140625" style="206"/>
    <col min="15393" max="15394" width="10.28515625" style="206" customWidth="1"/>
    <col min="15395" max="15396" width="10.7109375" style="206" customWidth="1"/>
    <col min="15397" max="15616" width="9.140625" style="206"/>
    <col min="15617" max="15617" width="5.85546875" style="206" customWidth="1"/>
    <col min="15618" max="15618" width="49.5703125" style="206" customWidth="1"/>
    <col min="15619" max="15619" width="10.140625" style="206" customWidth="1"/>
    <col min="15620" max="15621" width="9.85546875" style="206" customWidth="1"/>
    <col min="15622" max="15622" width="11.28515625" style="206" customWidth="1"/>
    <col min="15623" max="15623" width="13.28515625" style="206" customWidth="1"/>
    <col min="15624" max="15624" width="19.140625" style="206" customWidth="1"/>
    <col min="15625" max="15625" width="12.28515625" style="206" customWidth="1"/>
    <col min="15626" max="15628" width="12" style="206" customWidth="1"/>
    <col min="15629" max="15629" width="11.28515625" style="206" customWidth="1"/>
    <col min="15630" max="15630" width="13.5703125" style="206" customWidth="1"/>
    <col min="15631" max="15631" width="12.140625" style="206" customWidth="1"/>
    <col min="15632" max="15633" width="12" style="206" customWidth="1"/>
    <col min="15634" max="15634" width="11.28515625" style="206" bestFit="1" customWidth="1"/>
    <col min="15635" max="15635" width="12" style="206" bestFit="1" customWidth="1"/>
    <col min="15636" max="15636" width="10.5703125" style="206" bestFit="1" customWidth="1"/>
    <col min="15637" max="15637" width="12" style="206" bestFit="1" customWidth="1"/>
    <col min="15638" max="15638" width="10.85546875" style="206" bestFit="1" customWidth="1"/>
    <col min="15639" max="15639" width="10.5703125" style="206" bestFit="1" customWidth="1"/>
    <col min="15640" max="15640" width="10.140625" style="206" bestFit="1" customWidth="1"/>
    <col min="15641" max="15643" width="11.5703125" style="206" bestFit="1" customWidth="1"/>
    <col min="15644" max="15644" width="3" style="206" customWidth="1"/>
    <col min="15645" max="15648" width="9.140625" style="206"/>
    <col min="15649" max="15650" width="10.28515625" style="206" customWidth="1"/>
    <col min="15651" max="15652" width="10.7109375" style="206" customWidth="1"/>
    <col min="15653" max="15872" width="9.140625" style="206"/>
    <col min="15873" max="15873" width="5.85546875" style="206" customWidth="1"/>
    <col min="15874" max="15874" width="49.5703125" style="206" customWidth="1"/>
    <col min="15875" max="15875" width="10.140625" style="206" customWidth="1"/>
    <col min="15876" max="15877" width="9.85546875" style="206" customWidth="1"/>
    <col min="15878" max="15878" width="11.28515625" style="206" customWidth="1"/>
    <col min="15879" max="15879" width="13.28515625" style="206" customWidth="1"/>
    <col min="15880" max="15880" width="19.140625" style="206" customWidth="1"/>
    <col min="15881" max="15881" width="12.28515625" style="206" customWidth="1"/>
    <col min="15882" max="15884" width="12" style="206" customWidth="1"/>
    <col min="15885" max="15885" width="11.28515625" style="206" customWidth="1"/>
    <col min="15886" max="15886" width="13.5703125" style="206" customWidth="1"/>
    <col min="15887" max="15887" width="12.140625" style="206" customWidth="1"/>
    <col min="15888" max="15889" width="12" style="206" customWidth="1"/>
    <col min="15890" max="15890" width="11.28515625" style="206" bestFit="1" customWidth="1"/>
    <col min="15891" max="15891" width="12" style="206" bestFit="1" customWidth="1"/>
    <col min="15892" max="15892" width="10.5703125" style="206" bestFit="1" customWidth="1"/>
    <col min="15893" max="15893" width="12" style="206" bestFit="1" customWidth="1"/>
    <col min="15894" max="15894" width="10.85546875" style="206" bestFit="1" customWidth="1"/>
    <col min="15895" max="15895" width="10.5703125" style="206" bestFit="1" customWidth="1"/>
    <col min="15896" max="15896" width="10.140625" style="206" bestFit="1" customWidth="1"/>
    <col min="15897" max="15899" width="11.5703125" style="206" bestFit="1" customWidth="1"/>
    <col min="15900" max="15900" width="3" style="206" customWidth="1"/>
    <col min="15901" max="15904" width="9.140625" style="206"/>
    <col min="15905" max="15906" width="10.28515625" style="206" customWidth="1"/>
    <col min="15907" max="15908" width="10.7109375" style="206" customWidth="1"/>
    <col min="15909" max="16128" width="9.140625" style="206"/>
    <col min="16129" max="16129" width="5.85546875" style="206" customWidth="1"/>
    <col min="16130" max="16130" width="49.5703125" style="206" customWidth="1"/>
    <col min="16131" max="16131" width="10.140625" style="206" customWidth="1"/>
    <col min="16132" max="16133" width="9.85546875" style="206" customWidth="1"/>
    <col min="16134" max="16134" width="11.28515625" style="206" customWidth="1"/>
    <col min="16135" max="16135" width="13.28515625" style="206" customWidth="1"/>
    <col min="16136" max="16136" width="19.140625" style="206" customWidth="1"/>
    <col min="16137" max="16137" width="12.28515625" style="206" customWidth="1"/>
    <col min="16138" max="16140" width="12" style="206" customWidth="1"/>
    <col min="16141" max="16141" width="11.28515625" style="206" customWidth="1"/>
    <col min="16142" max="16142" width="13.5703125" style="206" customWidth="1"/>
    <col min="16143" max="16143" width="12.140625" style="206" customWidth="1"/>
    <col min="16144" max="16145" width="12" style="206" customWidth="1"/>
    <col min="16146" max="16146" width="11.28515625" style="206" bestFit="1" customWidth="1"/>
    <col min="16147" max="16147" width="12" style="206" bestFit="1" customWidth="1"/>
    <col min="16148" max="16148" width="10.5703125" style="206" bestFit="1" customWidth="1"/>
    <col min="16149" max="16149" width="12" style="206" bestFit="1" customWidth="1"/>
    <col min="16150" max="16150" width="10.85546875" style="206" bestFit="1" customWidth="1"/>
    <col min="16151" max="16151" width="10.5703125" style="206" bestFit="1" customWidth="1"/>
    <col min="16152" max="16152" width="10.140625" style="206" bestFit="1" customWidth="1"/>
    <col min="16153" max="16155" width="11.5703125" style="206" bestFit="1" customWidth="1"/>
    <col min="16156" max="16156" width="3" style="206" customWidth="1"/>
    <col min="16157" max="16160" width="9.140625" style="206"/>
    <col min="16161" max="16162" width="10.28515625" style="206" customWidth="1"/>
    <col min="16163" max="16164" width="10.7109375" style="206" customWidth="1"/>
    <col min="16165" max="16384" width="9.140625" style="206"/>
  </cols>
  <sheetData>
    <row r="1" spans="1:38" x14ac:dyDescent="0.3">
      <c r="A1" s="232" t="s">
        <v>158</v>
      </c>
      <c r="B1" s="232"/>
    </row>
    <row r="2" spans="1:38" x14ac:dyDescent="0.2">
      <c r="A2" s="207" t="s">
        <v>159</v>
      </c>
    </row>
    <row r="3" spans="1:38" x14ac:dyDescent="0.2">
      <c r="A3" s="207" t="s">
        <v>160</v>
      </c>
    </row>
    <row r="4" spans="1:38" x14ac:dyDescent="0.2">
      <c r="A4" s="207" t="str">
        <f>IS!B2</f>
        <v>ანგარიშგების პერიოდი: 01.01.2023 - 31.12.2023</v>
      </c>
    </row>
    <row r="6" spans="1:38" ht="15" customHeight="1" x14ac:dyDescent="0.2">
      <c r="C6" s="208" t="s">
        <v>161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C6" s="233" t="s">
        <v>162</v>
      </c>
      <c r="AD6" s="233"/>
      <c r="AE6" s="233"/>
      <c r="AF6" s="233"/>
      <c r="AG6" s="233"/>
      <c r="AH6" s="233"/>
      <c r="AI6" s="233"/>
      <c r="AJ6" s="233"/>
      <c r="AK6" s="233"/>
      <c r="AL6" s="233"/>
    </row>
    <row r="7" spans="1:38" ht="15.75" customHeight="1" thickBot="1" x14ac:dyDescent="0.25">
      <c r="C7" s="209" t="s">
        <v>163</v>
      </c>
      <c r="D7" s="209" t="s">
        <v>164</v>
      </c>
      <c r="E7" s="209" t="s">
        <v>165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C7" s="234"/>
      <c r="AD7" s="234"/>
      <c r="AE7" s="234"/>
      <c r="AF7" s="234"/>
      <c r="AG7" s="234"/>
      <c r="AH7" s="234"/>
      <c r="AI7" s="234"/>
      <c r="AJ7" s="234"/>
      <c r="AK7" s="234"/>
      <c r="AL7" s="234"/>
    </row>
    <row r="8" spans="1:38" ht="58.15" customHeight="1" x14ac:dyDescent="0.2">
      <c r="A8" s="235" t="s">
        <v>166</v>
      </c>
      <c r="B8" s="231" t="s">
        <v>167</v>
      </c>
      <c r="C8" s="240" t="s">
        <v>168</v>
      </c>
      <c r="D8" s="230"/>
      <c r="E8" s="230"/>
      <c r="F8" s="230"/>
      <c r="G8" s="230"/>
      <c r="H8" s="241" t="s">
        <v>169</v>
      </c>
      <c r="I8" s="230" t="s">
        <v>170</v>
      </c>
      <c r="J8" s="230"/>
      <c r="K8" s="230" t="s">
        <v>171</v>
      </c>
      <c r="L8" s="230"/>
      <c r="M8" s="230"/>
      <c r="N8" s="230"/>
      <c r="O8" s="230"/>
      <c r="P8" s="230" t="s">
        <v>172</v>
      </c>
      <c r="Q8" s="230"/>
      <c r="R8" s="230" t="s">
        <v>173</v>
      </c>
      <c r="S8" s="230"/>
      <c r="T8" s="230"/>
      <c r="U8" s="230"/>
      <c r="V8" s="230"/>
      <c r="W8" s="230"/>
      <c r="X8" s="230"/>
      <c r="Y8" s="230"/>
      <c r="Z8" s="230" t="s">
        <v>174</v>
      </c>
      <c r="AA8" s="231"/>
      <c r="AC8" s="244" t="s">
        <v>170</v>
      </c>
      <c r="AD8" s="230"/>
      <c r="AE8" s="230" t="s">
        <v>171</v>
      </c>
      <c r="AF8" s="230"/>
      <c r="AG8" s="230" t="s">
        <v>175</v>
      </c>
      <c r="AH8" s="230"/>
      <c r="AI8" s="230" t="s">
        <v>176</v>
      </c>
      <c r="AJ8" s="230"/>
      <c r="AK8" s="230" t="s">
        <v>174</v>
      </c>
      <c r="AL8" s="231"/>
    </row>
    <row r="9" spans="1:38" ht="50.25" customHeight="1" x14ac:dyDescent="0.2">
      <c r="A9" s="236"/>
      <c r="B9" s="238"/>
      <c r="C9" s="254" t="s">
        <v>177</v>
      </c>
      <c r="D9" s="247"/>
      <c r="E9" s="247"/>
      <c r="F9" s="247"/>
      <c r="G9" s="95" t="s">
        <v>178</v>
      </c>
      <c r="H9" s="242"/>
      <c r="I9" s="245" t="s">
        <v>179</v>
      </c>
      <c r="J9" s="245" t="s">
        <v>180</v>
      </c>
      <c r="K9" s="247" t="s">
        <v>179</v>
      </c>
      <c r="L9" s="247"/>
      <c r="M9" s="247"/>
      <c r="N9" s="247"/>
      <c r="O9" s="95" t="s">
        <v>180</v>
      </c>
      <c r="P9" s="245" t="s">
        <v>181</v>
      </c>
      <c r="Q9" s="245" t="s">
        <v>182</v>
      </c>
      <c r="R9" s="247" t="s">
        <v>183</v>
      </c>
      <c r="S9" s="247"/>
      <c r="T9" s="247"/>
      <c r="U9" s="247"/>
      <c r="V9" s="247" t="s">
        <v>184</v>
      </c>
      <c r="W9" s="247"/>
      <c r="X9" s="247"/>
      <c r="Y9" s="247"/>
      <c r="Z9" s="245" t="s">
        <v>185</v>
      </c>
      <c r="AA9" s="248" t="s">
        <v>186</v>
      </c>
      <c r="AC9" s="252" t="s">
        <v>179</v>
      </c>
      <c r="AD9" s="245" t="s">
        <v>180</v>
      </c>
      <c r="AE9" s="245" t="s">
        <v>179</v>
      </c>
      <c r="AF9" s="245" t="s">
        <v>180</v>
      </c>
      <c r="AG9" s="245" t="s">
        <v>181</v>
      </c>
      <c r="AH9" s="245" t="s">
        <v>182</v>
      </c>
      <c r="AI9" s="245" t="s">
        <v>183</v>
      </c>
      <c r="AJ9" s="245" t="s">
        <v>184</v>
      </c>
      <c r="AK9" s="245" t="s">
        <v>185</v>
      </c>
      <c r="AL9" s="248" t="s">
        <v>186</v>
      </c>
    </row>
    <row r="10" spans="1:38" ht="51.6" customHeight="1" thickBot="1" x14ac:dyDescent="0.25">
      <c r="A10" s="237"/>
      <c r="B10" s="239"/>
      <c r="C10" s="96" t="s">
        <v>163</v>
      </c>
      <c r="D10" s="97" t="s">
        <v>164</v>
      </c>
      <c r="E10" s="97" t="s">
        <v>165</v>
      </c>
      <c r="F10" s="97" t="s">
        <v>187</v>
      </c>
      <c r="G10" s="97" t="s">
        <v>187</v>
      </c>
      <c r="H10" s="243"/>
      <c r="I10" s="246"/>
      <c r="J10" s="246"/>
      <c r="K10" s="97" t="s">
        <v>163</v>
      </c>
      <c r="L10" s="97" t="s">
        <v>164</v>
      </c>
      <c r="M10" s="97" t="s">
        <v>165</v>
      </c>
      <c r="N10" s="97" t="s">
        <v>187</v>
      </c>
      <c r="O10" s="97" t="s">
        <v>187</v>
      </c>
      <c r="P10" s="246"/>
      <c r="Q10" s="246"/>
      <c r="R10" s="97" t="s">
        <v>163</v>
      </c>
      <c r="S10" s="97" t="s">
        <v>164</v>
      </c>
      <c r="T10" s="97" t="s">
        <v>165</v>
      </c>
      <c r="U10" s="97" t="s">
        <v>187</v>
      </c>
      <c r="V10" s="97" t="s">
        <v>163</v>
      </c>
      <c r="W10" s="97" t="s">
        <v>164</v>
      </c>
      <c r="X10" s="97" t="s">
        <v>165</v>
      </c>
      <c r="Y10" s="97" t="s">
        <v>187</v>
      </c>
      <c r="Z10" s="246"/>
      <c r="AA10" s="249"/>
      <c r="AC10" s="253"/>
      <c r="AD10" s="246"/>
      <c r="AE10" s="246"/>
      <c r="AF10" s="246"/>
      <c r="AG10" s="246"/>
      <c r="AH10" s="246"/>
      <c r="AI10" s="246"/>
      <c r="AJ10" s="246"/>
      <c r="AK10" s="246"/>
      <c r="AL10" s="249"/>
    </row>
    <row r="11" spans="1:38" s="213" customFormat="1" ht="24.95" customHeight="1" thickBot="1" x14ac:dyDescent="0.3">
      <c r="A11" s="98" t="s">
        <v>188</v>
      </c>
      <c r="B11" s="99" t="s">
        <v>189</v>
      </c>
      <c r="C11" s="100">
        <f t="shared" ref="C11:AL11" si="0">SUM(C12:C15)</f>
        <v>862</v>
      </c>
      <c r="D11" s="101">
        <f t="shared" si="0"/>
        <v>0</v>
      </c>
      <c r="E11" s="101">
        <f t="shared" si="0"/>
        <v>253</v>
      </c>
      <c r="F11" s="101">
        <f t="shared" si="0"/>
        <v>1115</v>
      </c>
      <c r="G11" s="101">
        <f t="shared" si="0"/>
        <v>945</v>
      </c>
      <c r="H11" s="102"/>
      <c r="I11" s="101">
        <f t="shared" si="0"/>
        <v>2216.0099999999925</v>
      </c>
      <c r="J11" s="101">
        <f t="shared" si="0"/>
        <v>0</v>
      </c>
      <c r="K11" s="101">
        <f t="shared" si="0"/>
        <v>1756.9799999999927</v>
      </c>
      <c r="L11" s="101">
        <f t="shared" si="0"/>
        <v>0</v>
      </c>
      <c r="M11" s="101">
        <f t="shared" si="0"/>
        <v>-2157.3900000000017</v>
      </c>
      <c r="N11" s="103">
        <f>SUM(N12:N15)</f>
        <v>-400.41000000000895</v>
      </c>
      <c r="O11" s="101">
        <f t="shared" si="0"/>
        <v>0</v>
      </c>
      <c r="P11" s="103">
        <f t="shared" si="0"/>
        <v>2958.4213530795869</v>
      </c>
      <c r="Q11" s="101">
        <f t="shared" si="0"/>
        <v>2958.4213530795869</v>
      </c>
      <c r="R11" s="101">
        <f t="shared" si="0"/>
        <v>0</v>
      </c>
      <c r="S11" s="101">
        <f t="shared" si="0"/>
        <v>0</v>
      </c>
      <c r="T11" s="101">
        <f t="shared" si="0"/>
        <v>0</v>
      </c>
      <c r="U11" s="104">
        <f t="shared" si="0"/>
        <v>0</v>
      </c>
      <c r="V11" s="101">
        <f t="shared" si="0"/>
        <v>0</v>
      </c>
      <c r="W11" s="101">
        <f t="shared" si="0"/>
        <v>0</v>
      </c>
      <c r="X11" s="101">
        <f t="shared" si="0"/>
        <v>0</v>
      </c>
      <c r="Y11" s="104">
        <f>SUM(Y12:Y15)</f>
        <v>0</v>
      </c>
      <c r="Z11" s="104">
        <f>SUM(Z12:Z15)</f>
        <v>-296.142</v>
      </c>
      <c r="AA11" s="104">
        <f>SUM(AA12:AA15)</f>
        <v>-296.142</v>
      </c>
      <c r="AC11" s="105">
        <f t="shared" si="0"/>
        <v>0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1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1">
        <f t="shared" si="0"/>
        <v>0</v>
      </c>
      <c r="AL11" s="106">
        <f t="shared" si="0"/>
        <v>0</v>
      </c>
    </row>
    <row r="12" spans="1:38" s="214" customFormat="1" ht="24.95" customHeight="1" x14ac:dyDescent="0.25">
      <c r="A12" s="107"/>
      <c r="B12" s="108" t="s">
        <v>190</v>
      </c>
      <c r="C12" s="109">
        <v>862</v>
      </c>
      <c r="D12" s="109"/>
      <c r="E12" s="109">
        <v>253</v>
      </c>
      <c r="F12" s="154">
        <f t="shared" ref="F12:F20" si="1">SUM(C12:E12)</f>
        <v>1115</v>
      </c>
      <c r="G12" s="109">
        <v>945</v>
      </c>
      <c r="H12" s="111"/>
      <c r="I12" s="112">
        <v>2216.0099999999925</v>
      </c>
      <c r="J12" s="112"/>
      <c r="K12" s="113">
        <v>1756.9799999999927</v>
      </c>
      <c r="L12" s="113"/>
      <c r="M12" s="112">
        <v>-2157.3900000000017</v>
      </c>
      <c r="N12" s="114">
        <f>SUM(K12:M12)</f>
        <v>-400.41000000000895</v>
      </c>
      <c r="O12" s="112"/>
      <c r="P12" s="114">
        <v>2958.4213530795869</v>
      </c>
      <c r="Q12" s="112">
        <v>2958.4213530795869</v>
      </c>
      <c r="R12" s="112"/>
      <c r="S12" s="112"/>
      <c r="T12" s="112"/>
      <c r="U12" s="114">
        <f t="shared" ref="U12:U49" si="2">SUM(R12:T12)</f>
        <v>0</v>
      </c>
      <c r="V12" s="112"/>
      <c r="W12" s="112"/>
      <c r="X12" s="112"/>
      <c r="Y12" s="114">
        <f t="shared" ref="Y12:Y16" si="3">SUM(V12:X12)</f>
        <v>0</v>
      </c>
      <c r="Z12" s="112">
        <v>-296.142</v>
      </c>
      <c r="AA12" s="112">
        <v>-296.142</v>
      </c>
      <c r="AC12" s="115"/>
      <c r="AD12" s="112"/>
      <c r="AE12" s="112"/>
      <c r="AF12" s="112"/>
      <c r="AG12" s="112"/>
      <c r="AH12" s="112"/>
      <c r="AI12" s="112"/>
      <c r="AJ12" s="112"/>
      <c r="AK12" s="112"/>
      <c r="AL12" s="116"/>
    </row>
    <row r="13" spans="1:38" s="213" customFormat="1" ht="24.95" customHeight="1" x14ac:dyDescent="0.25">
      <c r="A13" s="117"/>
      <c r="B13" s="118" t="s">
        <v>191</v>
      </c>
      <c r="C13" s="109"/>
      <c r="D13" s="109"/>
      <c r="E13" s="109"/>
      <c r="F13" s="154">
        <f t="shared" si="1"/>
        <v>0</v>
      </c>
      <c r="G13" s="113"/>
      <c r="H13" s="120"/>
      <c r="I13" s="113"/>
      <c r="J13" s="113"/>
      <c r="K13" s="113"/>
      <c r="L13" s="113"/>
      <c r="M13" s="113"/>
      <c r="N13" s="121">
        <f t="shared" ref="N13:N16" si="4">SUM(K13:M13)</f>
        <v>0</v>
      </c>
      <c r="O13" s="112"/>
      <c r="P13" s="121"/>
      <c r="Q13" s="113"/>
      <c r="R13" s="113"/>
      <c r="S13" s="113"/>
      <c r="T13" s="113"/>
      <c r="U13" s="121">
        <f t="shared" si="2"/>
        <v>0</v>
      </c>
      <c r="V13" s="113"/>
      <c r="W13" s="113"/>
      <c r="X13" s="113"/>
      <c r="Y13" s="121">
        <f t="shared" si="3"/>
        <v>0</v>
      </c>
      <c r="Z13" s="113"/>
      <c r="AA13" s="113"/>
      <c r="AC13" s="122"/>
      <c r="AD13" s="113"/>
      <c r="AE13" s="113"/>
      <c r="AF13" s="113"/>
      <c r="AG13" s="113"/>
      <c r="AH13" s="113"/>
      <c r="AI13" s="113"/>
      <c r="AJ13" s="113"/>
      <c r="AK13" s="113"/>
      <c r="AL13" s="123"/>
    </row>
    <row r="14" spans="1:38" s="213" customFormat="1" ht="24.95" customHeight="1" x14ac:dyDescent="0.25">
      <c r="A14" s="117"/>
      <c r="B14" s="118" t="s">
        <v>192</v>
      </c>
      <c r="C14" s="109"/>
      <c r="D14" s="109"/>
      <c r="E14" s="109"/>
      <c r="F14" s="154">
        <f t="shared" si="1"/>
        <v>0</v>
      </c>
      <c r="G14" s="113"/>
      <c r="H14" s="120"/>
      <c r="I14" s="113"/>
      <c r="J14" s="113"/>
      <c r="K14" s="113"/>
      <c r="L14" s="113"/>
      <c r="M14" s="113"/>
      <c r="N14" s="121">
        <f t="shared" si="4"/>
        <v>0</v>
      </c>
      <c r="O14" s="112"/>
      <c r="P14" s="121"/>
      <c r="Q14" s="113"/>
      <c r="R14" s="113"/>
      <c r="S14" s="113"/>
      <c r="T14" s="113"/>
      <c r="U14" s="121">
        <f t="shared" si="2"/>
        <v>0</v>
      </c>
      <c r="V14" s="113"/>
      <c r="W14" s="113"/>
      <c r="X14" s="113"/>
      <c r="Y14" s="121">
        <f t="shared" si="3"/>
        <v>0</v>
      </c>
      <c r="Z14" s="113"/>
      <c r="AA14" s="113"/>
      <c r="AC14" s="122"/>
      <c r="AD14" s="113"/>
      <c r="AE14" s="113"/>
      <c r="AF14" s="113"/>
      <c r="AG14" s="113"/>
      <c r="AH14" s="113"/>
      <c r="AI14" s="113"/>
      <c r="AJ14" s="113"/>
      <c r="AK14" s="113"/>
      <c r="AL14" s="123"/>
    </row>
    <row r="15" spans="1:38" s="213" customFormat="1" ht="24.95" customHeight="1" thickBot="1" x14ac:dyDescent="0.3">
      <c r="A15" s="124"/>
      <c r="B15" s="125" t="s">
        <v>193</v>
      </c>
      <c r="C15" s="109"/>
      <c r="D15" s="109"/>
      <c r="E15" s="109"/>
      <c r="F15" s="154">
        <f t="shared" si="1"/>
        <v>0</v>
      </c>
      <c r="G15" s="113"/>
      <c r="H15" s="120"/>
      <c r="I15" s="113"/>
      <c r="J15" s="113"/>
      <c r="K15" s="113"/>
      <c r="L15" s="113"/>
      <c r="M15" s="113"/>
      <c r="N15" s="121">
        <f t="shared" si="4"/>
        <v>0</v>
      </c>
      <c r="O15" s="112"/>
      <c r="P15" s="121"/>
      <c r="Q15" s="113"/>
      <c r="R15" s="113"/>
      <c r="S15" s="113"/>
      <c r="T15" s="113"/>
      <c r="U15" s="121">
        <f t="shared" si="2"/>
        <v>0</v>
      </c>
      <c r="V15" s="113"/>
      <c r="W15" s="113"/>
      <c r="X15" s="113"/>
      <c r="Y15" s="121">
        <f t="shared" si="3"/>
        <v>0</v>
      </c>
      <c r="Z15" s="113"/>
      <c r="AA15" s="113"/>
      <c r="AC15" s="128"/>
      <c r="AD15" s="126"/>
      <c r="AE15" s="126"/>
      <c r="AF15" s="126"/>
      <c r="AG15" s="126"/>
      <c r="AH15" s="126"/>
      <c r="AI15" s="126"/>
      <c r="AJ15" s="126"/>
      <c r="AK15" s="126"/>
      <c r="AL15" s="129"/>
    </row>
    <row r="16" spans="1:38" s="213" customFormat="1" ht="24.95" customHeight="1" thickBot="1" x14ac:dyDescent="0.3">
      <c r="A16" s="98" t="s">
        <v>194</v>
      </c>
      <c r="B16" s="99" t="s">
        <v>195</v>
      </c>
      <c r="C16" s="130">
        <v>2996</v>
      </c>
      <c r="D16" s="130">
        <v>1338</v>
      </c>
      <c r="E16" s="130">
        <v>470</v>
      </c>
      <c r="F16" s="131">
        <f t="shared" si="1"/>
        <v>4804</v>
      </c>
      <c r="G16" s="131">
        <v>2478</v>
      </c>
      <c r="H16" s="102"/>
      <c r="I16" s="131">
        <v>22623.239999999983</v>
      </c>
      <c r="J16" s="131"/>
      <c r="K16" s="131">
        <v>2196.8900000000422</v>
      </c>
      <c r="L16" s="131">
        <v>19823.599999999999</v>
      </c>
      <c r="M16" s="131">
        <v>-614.93999999999494</v>
      </c>
      <c r="N16" s="132">
        <f t="shared" si="4"/>
        <v>21405.550000000047</v>
      </c>
      <c r="O16" s="131"/>
      <c r="P16" s="131">
        <v>22529.85367337579</v>
      </c>
      <c r="Q16" s="131">
        <v>22529.85367337579</v>
      </c>
      <c r="R16" s="131"/>
      <c r="S16" s="131"/>
      <c r="T16" s="131"/>
      <c r="U16" s="132">
        <f t="shared" si="2"/>
        <v>0</v>
      </c>
      <c r="V16" s="131"/>
      <c r="W16" s="131"/>
      <c r="X16" s="131"/>
      <c r="Y16" s="132">
        <f t="shared" si="3"/>
        <v>0</v>
      </c>
      <c r="Z16" s="131">
        <v>-989.35750000000485</v>
      </c>
      <c r="AA16" s="131">
        <v>-989.35750000000485</v>
      </c>
      <c r="AC16" s="133"/>
      <c r="AD16" s="131"/>
      <c r="AE16" s="131"/>
      <c r="AF16" s="131"/>
      <c r="AG16" s="131"/>
      <c r="AH16" s="131"/>
      <c r="AI16" s="131"/>
      <c r="AJ16" s="131"/>
      <c r="AK16" s="131"/>
      <c r="AL16" s="134"/>
    </row>
    <row r="17" spans="1:38" s="213" customFormat="1" ht="24.95" customHeight="1" thickBot="1" x14ac:dyDescent="0.3">
      <c r="A17" s="98" t="s">
        <v>196</v>
      </c>
      <c r="B17" s="99" t="s">
        <v>197</v>
      </c>
      <c r="C17" s="100">
        <f>SUM(C18:C19)</f>
        <v>6571</v>
      </c>
      <c r="D17" s="101">
        <f>SUM(D18:D19)</f>
        <v>1562</v>
      </c>
      <c r="E17" s="101">
        <f>SUM(E18:E19)</f>
        <v>3418</v>
      </c>
      <c r="F17" s="104">
        <f>SUM(F18:F19)</f>
        <v>11551</v>
      </c>
      <c r="G17" s="101">
        <f>SUM(G18:G19)</f>
        <v>6971</v>
      </c>
      <c r="H17" s="135"/>
      <c r="I17" s="101">
        <f t="shared" ref="I17:Y17" si="5">SUM(I18:I19)</f>
        <v>154651.72688899597</v>
      </c>
      <c r="J17" s="101">
        <f t="shared" si="5"/>
        <v>0</v>
      </c>
      <c r="K17" s="101">
        <f t="shared" si="5"/>
        <v>46977.542397996258</v>
      </c>
      <c r="L17" s="101">
        <f t="shared" si="5"/>
        <v>72755.260464999941</v>
      </c>
      <c r="M17" s="101">
        <f t="shared" si="5"/>
        <v>28584.710000000214</v>
      </c>
      <c r="N17" s="103">
        <f t="shared" si="5"/>
        <v>148317.51286299643</v>
      </c>
      <c r="O17" s="103">
        <f t="shared" si="5"/>
        <v>0</v>
      </c>
      <c r="P17" s="103">
        <f t="shared" si="5"/>
        <v>134960.66964581437</v>
      </c>
      <c r="Q17" s="101">
        <f t="shared" si="5"/>
        <v>134960.66964581437</v>
      </c>
      <c r="R17" s="101">
        <f>SUM(R18:R19)</f>
        <v>0</v>
      </c>
      <c r="S17" s="101">
        <f>SUM(S18:S19)</f>
        <v>0</v>
      </c>
      <c r="T17" s="101">
        <f>SUM(T18:T19)</f>
        <v>0</v>
      </c>
      <c r="U17" s="101">
        <f t="shared" si="5"/>
        <v>0</v>
      </c>
      <c r="V17" s="101">
        <f>SUM(V18:V19)</f>
        <v>0</v>
      </c>
      <c r="W17" s="101">
        <f>SUM(W18:W19)</f>
        <v>0</v>
      </c>
      <c r="X17" s="101">
        <f>SUM(X18:X19)</f>
        <v>0</v>
      </c>
      <c r="Y17" s="101">
        <f t="shared" si="5"/>
        <v>0</v>
      </c>
      <c r="Z17" s="101">
        <f>SUM(Z18:Z19)</f>
        <v>26158.497995349899</v>
      </c>
      <c r="AA17" s="101">
        <f>SUM(AA18:AA19)</f>
        <v>26158.497995349899</v>
      </c>
      <c r="AC17" s="105">
        <f t="shared" ref="AC17:AL17" si="6">SUM(AC18:AC19)</f>
        <v>0</v>
      </c>
      <c r="AD17" s="101">
        <f t="shared" si="6"/>
        <v>0</v>
      </c>
      <c r="AE17" s="101">
        <f t="shared" si="6"/>
        <v>0</v>
      </c>
      <c r="AF17" s="101">
        <f t="shared" si="6"/>
        <v>0</v>
      </c>
      <c r="AG17" s="101">
        <f t="shared" si="6"/>
        <v>0</v>
      </c>
      <c r="AH17" s="101">
        <f t="shared" si="6"/>
        <v>0</v>
      </c>
      <c r="AI17" s="101">
        <f t="shared" si="6"/>
        <v>0</v>
      </c>
      <c r="AJ17" s="101">
        <f t="shared" si="6"/>
        <v>0</v>
      </c>
      <c r="AK17" s="101">
        <f t="shared" si="6"/>
        <v>0</v>
      </c>
      <c r="AL17" s="106">
        <f t="shared" si="6"/>
        <v>0</v>
      </c>
    </row>
    <row r="18" spans="1:38" s="213" customFormat="1" ht="24.95" customHeight="1" x14ac:dyDescent="0.25">
      <c r="A18" s="107"/>
      <c r="B18" s="136" t="s">
        <v>198</v>
      </c>
      <c r="C18" s="109">
        <v>6499</v>
      </c>
      <c r="D18" s="109">
        <v>0</v>
      </c>
      <c r="E18" s="109">
        <v>211</v>
      </c>
      <c r="F18" s="154">
        <f t="shared" si="1"/>
        <v>6710</v>
      </c>
      <c r="G18" s="138">
        <v>3034</v>
      </c>
      <c r="H18" s="139"/>
      <c r="I18" s="138">
        <v>44873.789999995643</v>
      </c>
      <c r="J18" s="113"/>
      <c r="K18" s="138">
        <v>43730.979999996256</v>
      </c>
      <c r="L18" s="138">
        <v>0</v>
      </c>
      <c r="M18" s="138">
        <v>618.84</v>
      </c>
      <c r="N18" s="140">
        <f t="shared" ref="N18:N20" si="7">SUM(K18:M18)</f>
        <v>44349.819999996253</v>
      </c>
      <c r="O18" s="112"/>
      <c r="P18" s="140">
        <v>39667.394229900587</v>
      </c>
      <c r="Q18" s="138">
        <v>39667.394229900587</v>
      </c>
      <c r="R18" s="138"/>
      <c r="S18" s="138"/>
      <c r="T18" s="138"/>
      <c r="U18" s="138">
        <f t="shared" si="2"/>
        <v>0</v>
      </c>
      <c r="V18" s="138"/>
      <c r="W18" s="138"/>
      <c r="X18" s="138"/>
      <c r="Y18" s="138">
        <f t="shared" ref="Y18:Y20" si="8">SUM(V18:X18)</f>
        <v>0</v>
      </c>
      <c r="Z18" s="138">
        <v>10377.618399999892</v>
      </c>
      <c r="AA18" s="138">
        <v>10377.618399999892</v>
      </c>
      <c r="AC18" s="141"/>
      <c r="AD18" s="138"/>
      <c r="AE18" s="138"/>
      <c r="AF18" s="138"/>
      <c r="AG18" s="138"/>
      <c r="AH18" s="138"/>
      <c r="AI18" s="138"/>
      <c r="AJ18" s="138"/>
      <c r="AK18" s="138"/>
      <c r="AL18" s="142"/>
    </row>
    <row r="19" spans="1:38" s="213" customFormat="1" ht="24.95" customHeight="1" thickBot="1" x14ac:dyDescent="0.3">
      <c r="A19" s="124"/>
      <c r="B19" s="143" t="s">
        <v>199</v>
      </c>
      <c r="C19" s="109">
        <v>72</v>
      </c>
      <c r="D19" s="109">
        <v>1562</v>
      </c>
      <c r="E19" s="109">
        <v>3207</v>
      </c>
      <c r="F19" s="154">
        <f t="shared" si="1"/>
        <v>4841</v>
      </c>
      <c r="G19" s="144">
        <v>3937</v>
      </c>
      <c r="H19" s="127"/>
      <c r="I19" s="144">
        <v>109777.93688900031</v>
      </c>
      <c r="J19" s="113"/>
      <c r="K19" s="144">
        <v>3246.5623980000018</v>
      </c>
      <c r="L19" s="144">
        <v>72755.260464999941</v>
      </c>
      <c r="M19" s="144">
        <v>27965.870000000214</v>
      </c>
      <c r="N19" s="145">
        <f t="shared" si="7"/>
        <v>103967.69286300016</v>
      </c>
      <c r="O19" s="112"/>
      <c r="P19" s="145">
        <v>95293.275415913784</v>
      </c>
      <c r="Q19" s="144">
        <v>95293.275415913784</v>
      </c>
      <c r="R19" s="144"/>
      <c r="S19" s="144"/>
      <c r="T19" s="144"/>
      <c r="U19" s="144">
        <f t="shared" si="2"/>
        <v>0</v>
      </c>
      <c r="V19" s="144"/>
      <c r="W19" s="144"/>
      <c r="X19" s="144"/>
      <c r="Y19" s="144">
        <f t="shared" si="8"/>
        <v>0</v>
      </c>
      <c r="Z19" s="144">
        <v>15780.879595350005</v>
      </c>
      <c r="AA19" s="144">
        <v>15780.879595350005</v>
      </c>
      <c r="AC19" s="146"/>
      <c r="AD19" s="144"/>
      <c r="AE19" s="144"/>
      <c r="AF19" s="144"/>
      <c r="AG19" s="144"/>
      <c r="AH19" s="144"/>
      <c r="AI19" s="144"/>
      <c r="AJ19" s="144"/>
      <c r="AK19" s="144"/>
      <c r="AL19" s="147"/>
    </row>
    <row r="20" spans="1:38" s="213" customFormat="1" ht="24.95" customHeight="1" thickBot="1" x14ac:dyDescent="0.3">
      <c r="A20" s="98" t="s">
        <v>200</v>
      </c>
      <c r="B20" s="99" t="s">
        <v>201</v>
      </c>
      <c r="C20" s="130">
        <v>3350</v>
      </c>
      <c r="D20" s="130">
        <v>7230</v>
      </c>
      <c r="E20" s="130">
        <v>545</v>
      </c>
      <c r="F20" s="131">
        <f t="shared" si="1"/>
        <v>11125</v>
      </c>
      <c r="G20" s="131">
        <v>7557</v>
      </c>
      <c r="H20" s="102"/>
      <c r="I20" s="131">
        <v>2864775.3100000694</v>
      </c>
      <c r="J20" s="131"/>
      <c r="K20" s="131">
        <v>1088136.920000029</v>
      </c>
      <c r="L20" s="131">
        <v>1350554.5300000003</v>
      </c>
      <c r="M20" s="131">
        <v>-93536.669999991849</v>
      </c>
      <c r="N20" s="132">
        <f t="shared" si="7"/>
        <v>2345154.780000037</v>
      </c>
      <c r="O20" s="131"/>
      <c r="P20" s="131">
        <v>3056631.257841954</v>
      </c>
      <c r="Q20" s="131">
        <v>3056631.257841954</v>
      </c>
      <c r="R20" s="131">
        <v>907053.41999999993</v>
      </c>
      <c r="S20" s="131">
        <v>272385.67999999982</v>
      </c>
      <c r="T20" s="131">
        <v>734225.86000000022</v>
      </c>
      <c r="U20" s="131">
        <f t="shared" si="2"/>
        <v>1913664.96</v>
      </c>
      <c r="V20" s="131">
        <v>907053.41999999993</v>
      </c>
      <c r="W20" s="131">
        <v>272385.67999999982</v>
      </c>
      <c r="X20" s="131">
        <v>734225.86000000022</v>
      </c>
      <c r="Y20" s="131">
        <f t="shared" si="8"/>
        <v>1913664.96</v>
      </c>
      <c r="Z20" s="131">
        <v>1759238.1000000073</v>
      </c>
      <c r="AA20" s="131">
        <v>1759238.1000000073</v>
      </c>
      <c r="AC20" s="133"/>
      <c r="AD20" s="131"/>
      <c r="AE20" s="131"/>
      <c r="AF20" s="131"/>
      <c r="AG20" s="131"/>
      <c r="AH20" s="131"/>
      <c r="AI20" s="131"/>
      <c r="AJ20" s="131"/>
      <c r="AK20" s="131"/>
      <c r="AL20" s="134"/>
    </row>
    <row r="21" spans="1:38" s="213" customFormat="1" ht="24.95" customHeight="1" thickBot="1" x14ac:dyDescent="0.3">
      <c r="A21" s="98" t="s">
        <v>202</v>
      </c>
      <c r="B21" s="99" t="s">
        <v>203</v>
      </c>
      <c r="C21" s="100">
        <f t="shared" ref="C21:Y21" si="9">SUM(C22:C23)</f>
        <v>102</v>
      </c>
      <c r="D21" s="101">
        <f t="shared" si="9"/>
        <v>1762</v>
      </c>
      <c r="E21" s="101">
        <f t="shared" si="9"/>
        <v>7560</v>
      </c>
      <c r="F21" s="104">
        <f t="shared" si="9"/>
        <v>9424</v>
      </c>
      <c r="G21" s="101">
        <f t="shared" si="9"/>
        <v>7690</v>
      </c>
      <c r="H21" s="101">
        <f>SUM(H22:H23)</f>
        <v>9424</v>
      </c>
      <c r="I21" s="101">
        <f t="shared" si="9"/>
        <v>11151147.570179917</v>
      </c>
      <c r="J21" s="101">
        <f t="shared" si="9"/>
        <v>0</v>
      </c>
      <c r="K21" s="101">
        <f t="shared" si="9"/>
        <v>97256.09266299993</v>
      </c>
      <c r="L21" s="101">
        <f t="shared" si="9"/>
        <v>1551243.6279390019</v>
      </c>
      <c r="M21" s="101">
        <f t="shared" si="9"/>
        <v>9367488.4199999943</v>
      </c>
      <c r="N21" s="103">
        <f t="shared" si="9"/>
        <v>11015988.140601996</v>
      </c>
      <c r="O21" s="103">
        <f t="shared" si="9"/>
        <v>0</v>
      </c>
      <c r="P21" s="103">
        <f t="shared" si="9"/>
        <v>10856340.070179189</v>
      </c>
      <c r="Q21" s="101">
        <f t="shared" si="9"/>
        <v>10856340.070179189</v>
      </c>
      <c r="R21" s="101">
        <f>SUM(R22:R23)</f>
        <v>95424.84</v>
      </c>
      <c r="S21" s="101">
        <f>SUM(S22:S23)</f>
        <v>1293618.8999999966</v>
      </c>
      <c r="T21" s="101">
        <f>SUM(T22:T23)</f>
        <v>7763397.180000009</v>
      </c>
      <c r="U21" s="101">
        <f t="shared" si="9"/>
        <v>9152440.9200000055</v>
      </c>
      <c r="V21" s="101">
        <f>SUM(V22:V23)</f>
        <v>95424.84</v>
      </c>
      <c r="W21" s="101">
        <f>SUM(W22:W23)</f>
        <v>1293618.8999999966</v>
      </c>
      <c r="X21" s="101">
        <f>SUM(X22:X23)</f>
        <v>7763397.180000009</v>
      </c>
      <c r="Y21" s="101">
        <f t="shared" si="9"/>
        <v>9152440.9200000055</v>
      </c>
      <c r="Z21" s="101">
        <f>SUM(Z22:Z23)</f>
        <v>9354793.5487823132</v>
      </c>
      <c r="AA21" s="101">
        <f>SUM(AA22:AA23)</f>
        <v>9354793.5487823132</v>
      </c>
      <c r="AC21" s="105">
        <f t="shared" ref="AC21:AL21" si="10">SUM(AC22:AC23)</f>
        <v>0</v>
      </c>
      <c r="AD21" s="101">
        <f t="shared" si="10"/>
        <v>0</v>
      </c>
      <c r="AE21" s="101">
        <f t="shared" si="10"/>
        <v>0</v>
      </c>
      <c r="AF21" s="101">
        <f t="shared" si="10"/>
        <v>0</v>
      </c>
      <c r="AG21" s="101">
        <f t="shared" si="10"/>
        <v>0</v>
      </c>
      <c r="AH21" s="101">
        <f t="shared" si="10"/>
        <v>0</v>
      </c>
      <c r="AI21" s="101">
        <f t="shared" si="10"/>
        <v>0</v>
      </c>
      <c r="AJ21" s="101">
        <f t="shared" si="10"/>
        <v>0</v>
      </c>
      <c r="AK21" s="101">
        <f t="shared" si="10"/>
        <v>0</v>
      </c>
      <c r="AL21" s="106">
        <f t="shared" si="10"/>
        <v>0</v>
      </c>
    </row>
    <row r="22" spans="1:38" s="213" customFormat="1" ht="24.95" customHeight="1" x14ac:dyDescent="0.25">
      <c r="A22" s="107"/>
      <c r="B22" s="136" t="s">
        <v>204</v>
      </c>
      <c r="C22" s="109">
        <v>102</v>
      </c>
      <c r="D22" s="109">
        <v>1762</v>
      </c>
      <c r="E22" s="109">
        <v>7560</v>
      </c>
      <c r="F22" s="154">
        <f>SUM(C22:E22)</f>
        <v>9424</v>
      </c>
      <c r="G22" s="112">
        <v>7690</v>
      </c>
      <c r="H22" s="110">
        <v>9424</v>
      </c>
      <c r="I22" s="112">
        <v>11151147.570179917</v>
      </c>
      <c r="J22" s="113"/>
      <c r="K22" s="112">
        <v>97256.09266299993</v>
      </c>
      <c r="L22" s="112">
        <v>1551243.6279390019</v>
      </c>
      <c r="M22" s="112">
        <v>9367488.4199999943</v>
      </c>
      <c r="N22" s="114">
        <f t="shared" ref="N22:N23" si="11">SUM(K22:M22)</f>
        <v>11015988.140601996</v>
      </c>
      <c r="O22" s="112"/>
      <c r="P22" s="114">
        <v>10856340.070179189</v>
      </c>
      <c r="Q22" s="112">
        <v>10856340.070179189</v>
      </c>
      <c r="R22" s="138">
        <v>95424.84</v>
      </c>
      <c r="S22" s="138">
        <v>1293618.8999999966</v>
      </c>
      <c r="T22" s="138">
        <v>7763397.180000009</v>
      </c>
      <c r="U22" s="112">
        <f t="shared" si="2"/>
        <v>9152440.9200000055</v>
      </c>
      <c r="V22" s="138">
        <v>95424.84</v>
      </c>
      <c r="W22" s="138">
        <v>1293618.8999999966</v>
      </c>
      <c r="X22" s="138">
        <v>7763397.180000009</v>
      </c>
      <c r="Y22" s="112">
        <f t="shared" ref="Y22:Y23" si="12">SUM(V22:X22)</f>
        <v>9152440.9200000055</v>
      </c>
      <c r="Z22" s="112">
        <v>9354793.5487823132</v>
      </c>
      <c r="AA22" s="112">
        <v>9354793.5487823132</v>
      </c>
      <c r="AC22" s="115"/>
      <c r="AD22" s="112"/>
      <c r="AE22" s="112"/>
      <c r="AF22" s="112"/>
      <c r="AG22" s="112"/>
      <c r="AH22" s="112"/>
      <c r="AI22" s="112"/>
      <c r="AJ22" s="112"/>
      <c r="AK22" s="112"/>
      <c r="AL22" s="116"/>
    </row>
    <row r="23" spans="1:38" s="213" customFormat="1" ht="24.95" customHeight="1" thickBot="1" x14ac:dyDescent="0.3">
      <c r="A23" s="124"/>
      <c r="B23" s="153" t="s">
        <v>205</v>
      </c>
      <c r="C23" s="109"/>
      <c r="D23" s="109"/>
      <c r="E23" s="109"/>
      <c r="F23" s="154">
        <f>SUM(C23:E23)</f>
        <v>0</v>
      </c>
      <c r="G23" s="154"/>
      <c r="H23" s="154"/>
      <c r="I23" s="154"/>
      <c r="J23" s="154"/>
      <c r="K23" s="154"/>
      <c r="L23" s="154"/>
      <c r="M23" s="154"/>
      <c r="N23" s="155">
        <f t="shared" si="11"/>
        <v>0</v>
      </c>
      <c r="O23" s="112"/>
      <c r="P23" s="155"/>
      <c r="Q23" s="154"/>
      <c r="R23" s="154"/>
      <c r="S23" s="154"/>
      <c r="T23" s="154"/>
      <c r="U23" s="154">
        <f t="shared" si="2"/>
        <v>0</v>
      </c>
      <c r="V23" s="154"/>
      <c r="W23" s="154"/>
      <c r="X23" s="154"/>
      <c r="Y23" s="154">
        <f t="shared" si="12"/>
        <v>0</v>
      </c>
      <c r="Z23" s="154"/>
      <c r="AA23" s="154"/>
      <c r="AC23" s="156"/>
      <c r="AD23" s="154"/>
      <c r="AE23" s="154"/>
      <c r="AF23" s="154"/>
      <c r="AG23" s="154"/>
      <c r="AH23" s="154"/>
      <c r="AI23" s="154"/>
      <c r="AJ23" s="154"/>
      <c r="AK23" s="154"/>
      <c r="AL23" s="157"/>
    </row>
    <row r="24" spans="1:38" s="213" customFormat="1" ht="24.95" customHeight="1" thickBot="1" x14ac:dyDescent="0.3">
      <c r="A24" s="98" t="s">
        <v>206</v>
      </c>
      <c r="B24" s="99" t="s">
        <v>207</v>
      </c>
      <c r="C24" s="158">
        <f t="shared" ref="C24:Y24" si="13">SUM(C25:C27)</f>
        <v>10696</v>
      </c>
      <c r="D24" s="159">
        <f t="shared" si="13"/>
        <v>1051283</v>
      </c>
      <c r="E24" s="159">
        <f t="shared" si="13"/>
        <v>7560</v>
      </c>
      <c r="F24" s="160">
        <f t="shared" si="13"/>
        <v>1069539</v>
      </c>
      <c r="G24" s="159">
        <f t="shared" si="13"/>
        <v>81205</v>
      </c>
      <c r="H24" s="159">
        <f t="shared" si="13"/>
        <v>1069539</v>
      </c>
      <c r="I24" s="159">
        <f t="shared" si="13"/>
        <v>3338951.6805076776</v>
      </c>
      <c r="J24" s="159">
        <f t="shared" si="13"/>
        <v>0</v>
      </c>
      <c r="K24" s="159">
        <f t="shared" si="13"/>
        <v>107761.01415100007</v>
      </c>
      <c r="L24" s="159">
        <f t="shared" si="13"/>
        <v>2882296.0609606681</v>
      </c>
      <c r="M24" s="159">
        <f t="shared" si="13"/>
        <v>322556.00000000169</v>
      </c>
      <c r="N24" s="161">
        <f t="shared" si="13"/>
        <v>3312613.07511167</v>
      </c>
      <c r="O24" s="161">
        <f t="shared" si="13"/>
        <v>0</v>
      </c>
      <c r="P24" s="161">
        <f t="shared" si="13"/>
        <v>3271287.8973264787</v>
      </c>
      <c r="Q24" s="159">
        <f t="shared" si="13"/>
        <v>3271287.8973264787</v>
      </c>
      <c r="R24" s="159">
        <f t="shared" si="13"/>
        <v>22410.195555555565</v>
      </c>
      <c r="S24" s="159">
        <f t="shared" si="13"/>
        <v>745185.1594444447</v>
      </c>
      <c r="T24" s="159">
        <f t="shared" si="13"/>
        <v>517803.90999999992</v>
      </c>
      <c r="U24" s="159">
        <f t="shared" si="13"/>
        <v>1285399.2650000001</v>
      </c>
      <c r="V24" s="159">
        <f t="shared" ref="V24:X24" si="14">SUM(V25:V27)</f>
        <v>22410.195555555565</v>
      </c>
      <c r="W24" s="159">
        <f t="shared" si="14"/>
        <v>745185.1594444447</v>
      </c>
      <c r="X24" s="159">
        <f t="shared" si="14"/>
        <v>517803.90999999992</v>
      </c>
      <c r="Y24" s="159">
        <f t="shared" si="13"/>
        <v>1285399.2650000001</v>
      </c>
      <c r="Z24" s="159">
        <f>SUM(Z25:Z27)</f>
        <v>1389974.7139819893</v>
      </c>
      <c r="AA24" s="159">
        <f>SUM(AA25:AA27)</f>
        <v>1389974.7139819893</v>
      </c>
      <c r="AC24" s="162">
        <f t="shared" ref="AC24:AL24" si="15">SUM(AC25:AC27)</f>
        <v>0</v>
      </c>
      <c r="AD24" s="159">
        <f t="shared" si="15"/>
        <v>0</v>
      </c>
      <c r="AE24" s="159">
        <f t="shared" si="15"/>
        <v>0</v>
      </c>
      <c r="AF24" s="159">
        <f t="shared" si="15"/>
        <v>0</v>
      </c>
      <c r="AG24" s="159">
        <f t="shared" si="15"/>
        <v>0</v>
      </c>
      <c r="AH24" s="159">
        <f t="shared" si="15"/>
        <v>0</v>
      </c>
      <c r="AI24" s="159">
        <f t="shared" si="15"/>
        <v>0</v>
      </c>
      <c r="AJ24" s="159">
        <f t="shared" si="15"/>
        <v>0</v>
      </c>
      <c r="AK24" s="159">
        <f t="shared" si="15"/>
        <v>0</v>
      </c>
      <c r="AL24" s="163">
        <f t="shared" si="15"/>
        <v>0</v>
      </c>
    </row>
    <row r="25" spans="1:38" s="213" customFormat="1" ht="24.95" customHeight="1" x14ac:dyDescent="0.25">
      <c r="A25" s="107"/>
      <c r="B25" s="136" t="s">
        <v>208</v>
      </c>
      <c r="C25" s="109">
        <v>10611</v>
      </c>
      <c r="D25" s="109">
        <v>1049542</v>
      </c>
      <c r="E25" s="109"/>
      <c r="F25" s="154">
        <f t="shared" ref="F25:F27" si="16">SUM(C25:E25)</f>
        <v>1060153</v>
      </c>
      <c r="G25" s="112">
        <v>73549</v>
      </c>
      <c r="H25" s="110">
        <v>1060153</v>
      </c>
      <c r="I25" s="112">
        <v>2674588.1666666688</v>
      </c>
      <c r="J25" s="113"/>
      <c r="K25" s="112">
        <v>88692.000000000073</v>
      </c>
      <c r="L25" s="112">
        <v>2585896.1666666684</v>
      </c>
      <c r="M25" s="112"/>
      <c r="N25" s="114">
        <f t="shared" ref="N25:N29" si="17">SUM(K25:M25)</f>
        <v>2674588.1666666684</v>
      </c>
      <c r="O25" s="112"/>
      <c r="P25" s="114">
        <v>2673145.672082724</v>
      </c>
      <c r="Q25" s="112">
        <v>2673145.672082724</v>
      </c>
      <c r="R25" s="112">
        <v>9033.2555555555646</v>
      </c>
      <c r="S25" s="112">
        <v>318429.82944444468</v>
      </c>
      <c r="T25" s="112"/>
      <c r="U25" s="112">
        <f t="shared" si="2"/>
        <v>327463.08500000025</v>
      </c>
      <c r="V25" s="112">
        <v>9033.2555555555646</v>
      </c>
      <c r="W25" s="112">
        <v>318429.82944444468</v>
      </c>
      <c r="X25" s="112"/>
      <c r="Y25" s="112">
        <f t="shared" ref="Y25:Y29" si="18">SUM(V25:X25)</f>
        <v>327463.08500000025</v>
      </c>
      <c r="Z25" s="112">
        <v>352969.82388888916</v>
      </c>
      <c r="AA25" s="112">
        <v>352969.82388888916</v>
      </c>
      <c r="AC25" s="115"/>
      <c r="AD25" s="112"/>
      <c r="AE25" s="112"/>
      <c r="AF25" s="112"/>
      <c r="AG25" s="112"/>
      <c r="AH25" s="112"/>
      <c r="AI25" s="112"/>
      <c r="AJ25" s="112"/>
      <c r="AK25" s="112"/>
      <c r="AL25" s="116"/>
    </row>
    <row r="26" spans="1:38" s="213" customFormat="1" ht="24.95" customHeight="1" x14ac:dyDescent="0.25">
      <c r="A26" s="117"/>
      <c r="B26" s="164" t="s">
        <v>209</v>
      </c>
      <c r="C26" s="109">
        <v>85</v>
      </c>
      <c r="D26" s="109">
        <v>1741</v>
      </c>
      <c r="E26" s="109">
        <v>7560</v>
      </c>
      <c r="F26" s="154">
        <f t="shared" si="16"/>
        <v>9386</v>
      </c>
      <c r="G26" s="165">
        <v>7656</v>
      </c>
      <c r="H26" s="165">
        <v>9386</v>
      </c>
      <c r="I26" s="165">
        <v>664363.51384100888</v>
      </c>
      <c r="J26" s="113"/>
      <c r="K26" s="165">
        <v>19069.014151000003</v>
      </c>
      <c r="L26" s="165">
        <v>296399.894294</v>
      </c>
      <c r="M26" s="165">
        <v>322556.00000000169</v>
      </c>
      <c r="N26" s="166">
        <f t="shared" si="17"/>
        <v>638024.9084450017</v>
      </c>
      <c r="O26" s="112"/>
      <c r="P26" s="166">
        <v>598142.22524375468</v>
      </c>
      <c r="Q26" s="165">
        <v>598142.22524375468</v>
      </c>
      <c r="R26" s="154">
        <v>13376.94</v>
      </c>
      <c r="S26" s="154">
        <v>426755.33</v>
      </c>
      <c r="T26" s="154">
        <v>517803.90999999992</v>
      </c>
      <c r="U26" s="165">
        <f t="shared" si="2"/>
        <v>957936.17999999993</v>
      </c>
      <c r="V26" s="154">
        <v>13376.94</v>
      </c>
      <c r="W26" s="154">
        <v>426755.33</v>
      </c>
      <c r="X26" s="154">
        <v>517803.90999999992</v>
      </c>
      <c r="Y26" s="165">
        <f t="shared" si="18"/>
        <v>957936.17999999993</v>
      </c>
      <c r="Z26" s="165">
        <v>1037004.8900931</v>
      </c>
      <c r="AA26" s="165">
        <v>1037004.8900931</v>
      </c>
      <c r="AC26" s="167"/>
      <c r="AD26" s="165"/>
      <c r="AE26" s="165"/>
      <c r="AF26" s="165"/>
      <c r="AG26" s="165"/>
      <c r="AH26" s="165"/>
      <c r="AI26" s="165"/>
      <c r="AJ26" s="165"/>
      <c r="AK26" s="165"/>
      <c r="AL26" s="168"/>
    </row>
    <row r="27" spans="1:38" s="213" customFormat="1" ht="24.95" customHeight="1" thickBot="1" x14ac:dyDescent="0.3">
      <c r="A27" s="124"/>
      <c r="B27" s="153" t="s">
        <v>210</v>
      </c>
      <c r="C27" s="109"/>
      <c r="D27" s="109"/>
      <c r="E27" s="109"/>
      <c r="F27" s="154">
        <f t="shared" si="16"/>
        <v>0</v>
      </c>
      <c r="G27" s="170"/>
      <c r="H27" s="127"/>
      <c r="I27" s="170"/>
      <c r="J27" s="113"/>
      <c r="K27" s="170"/>
      <c r="L27" s="170"/>
      <c r="M27" s="170"/>
      <c r="N27" s="171">
        <f t="shared" si="17"/>
        <v>0</v>
      </c>
      <c r="O27" s="112"/>
      <c r="P27" s="171"/>
      <c r="Q27" s="170"/>
      <c r="R27" s="170"/>
      <c r="S27" s="170"/>
      <c r="T27" s="170"/>
      <c r="U27" s="170">
        <f t="shared" si="2"/>
        <v>0</v>
      </c>
      <c r="V27" s="170"/>
      <c r="W27" s="170"/>
      <c r="X27" s="170"/>
      <c r="Y27" s="170">
        <f t="shared" si="18"/>
        <v>0</v>
      </c>
      <c r="Z27" s="170"/>
      <c r="AA27" s="170"/>
      <c r="AC27" s="172"/>
      <c r="AD27" s="170"/>
      <c r="AE27" s="170"/>
      <c r="AF27" s="170"/>
      <c r="AG27" s="170"/>
      <c r="AH27" s="170"/>
      <c r="AI27" s="170"/>
      <c r="AJ27" s="170"/>
      <c r="AK27" s="170"/>
      <c r="AL27" s="173"/>
    </row>
    <row r="28" spans="1:38" s="213" customFormat="1" ht="24.95" customHeight="1" thickBot="1" x14ac:dyDescent="0.3">
      <c r="A28" s="98" t="s">
        <v>211</v>
      </c>
      <c r="B28" s="99" t="s">
        <v>212</v>
      </c>
      <c r="C28" s="130"/>
      <c r="D28" s="130"/>
      <c r="E28" s="130"/>
      <c r="F28" s="130">
        <f t="shared" ref="F28:F29" si="19">SUM(C28:E28)</f>
        <v>0</v>
      </c>
      <c r="G28" s="131"/>
      <c r="H28" s="102"/>
      <c r="I28" s="131"/>
      <c r="J28" s="131"/>
      <c r="K28" s="131"/>
      <c r="L28" s="131"/>
      <c r="M28" s="131"/>
      <c r="N28" s="132">
        <f t="shared" si="17"/>
        <v>0</v>
      </c>
      <c r="O28" s="131"/>
      <c r="P28" s="131"/>
      <c r="Q28" s="131"/>
      <c r="R28" s="131"/>
      <c r="S28" s="131"/>
      <c r="T28" s="131"/>
      <c r="U28" s="131">
        <f t="shared" si="2"/>
        <v>0</v>
      </c>
      <c r="V28" s="131"/>
      <c r="W28" s="131"/>
      <c r="X28" s="131"/>
      <c r="Y28" s="131">
        <f t="shared" si="18"/>
        <v>0</v>
      </c>
      <c r="Z28" s="131"/>
      <c r="AA28" s="131"/>
      <c r="AC28" s="133"/>
      <c r="AD28" s="131"/>
      <c r="AE28" s="131"/>
      <c r="AF28" s="131"/>
      <c r="AG28" s="131"/>
      <c r="AH28" s="131"/>
      <c r="AI28" s="131"/>
      <c r="AJ28" s="131"/>
      <c r="AK28" s="131"/>
      <c r="AL28" s="134"/>
    </row>
    <row r="29" spans="1:38" s="213" customFormat="1" ht="24.95" customHeight="1" thickBot="1" x14ac:dyDescent="0.3">
      <c r="A29" s="175" t="s">
        <v>213</v>
      </c>
      <c r="B29" s="176" t="s">
        <v>214</v>
      </c>
      <c r="C29" s="109"/>
      <c r="D29" s="109"/>
      <c r="E29" s="109"/>
      <c r="F29" s="177">
        <f t="shared" si="19"/>
        <v>0</v>
      </c>
      <c r="G29" s="178"/>
      <c r="H29" s="179"/>
      <c r="I29" s="178"/>
      <c r="J29" s="113"/>
      <c r="K29" s="178"/>
      <c r="L29" s="178"/>
      <c r="M29" s="178"/>
      <c r="N29" s="180">
        <f t="shared" si="17"/>
        <v>0</v>
      </c>
      <c r="O29" s="112"/>
      <c r="P29" s="180"/>
      <c r="Q29" s="178"/>
      <c r="R29" s="178"/>
      <c r="S29" s="178"/>
      <c r="T29" s="178"/>
      <c r="U29" s="178">
        <f t="shared" si="2"/>
        <v>0</v>
      </c>
      <c r="V29" s="178"/>
      <c r="W29" s="178"/>
      <c r="X29" s="178"/>
      <c r="Y29" s="178">
        <f t="shared" si="18"/>
        <v>0</v>
      </c>
      <c r="Z29" s="178"/>
      <c r="AA29" s="178"/>
      <c r="AC29" s="181"/>
      <c r="AD29" s="178"/>
      <c r="AE29" s="178"/>
      <c r="AF29" s="178"/>
      <c r="AG29" s="178"/>
      <c r="AH29" s="178"/>
      <c r="AI29" s="178"/>
      <c r="AJ29" s="178"/>
      <c r="AK29" s="178"/>
      <c r="AL29" s="182"/>
    </row>
    <row r="30" spans="1:38" s="213" customFormat="1" ht="39" thickBot="1" x14ac:dyDescent="0.3">
      <c r="A30" s="98" t="s">
        <v>215</v>
      </c>
      <c r="B30" s="99" t="s">
        <v>216</v>
      </c>
      <c r="C30" s="158">
        <f>SUM(C31:C32)</f>
        <v>0</v>
      </c>
      <c r="D30" s="159">
        <f>SUM(D31:D32)</f>
        <v>0</v>
      </c>
      <c r="E30" s="159">
        <f>SUM(E31:E32)</f>
        <v>0</v>
      </c>
      <c r="F30" s="160">
        <f>SUM(F31:F32)</f>
        <v>0</v>
      </c>
      <c r="G30" s="159">
        <f>SUM(G31:G32)</f>
        <v>0</v>
      </c>
      <c r="H30" s="102"/>
      <c r="I30" s="159">
        <f t="shared" ref="I30:Y30" si="20">SUM(I31:I32)</f>
        <v>0</v>
      </c>
      <c r="J30" s="159">
        <f t="shared" si="20"/>
        <v>0</v>
      </c>
      <c r="K30" s="159">
        <f t="shared" si="20"/>
        <v>0</v>
      </c>
      <c r="L30" s="159">
        <f t="shared" si="20"/>
        <v>0</v>
      </c>
      <c r="M30" s="159">
        <f t="shared" si="20"/>
        <v>0</v>
      </c>
      <c r="N30" s="161">
        <f t="shared" si="20"/>
        <v>0</v>
      </c>
      <c r="O30" s="159">
        <f t="shared" si="20"/>
        <v>0</v>
      </c>
      <c r="P30" s="161">
        <f>SUM(P31:P32)</f>
        <v>0</v>
      </c>
      <c r="Q30" s="159">
        <f>SUM(Q31:Q32)</f>
        <v>0</v>
      </c>
      <c r="R30" s="159">
        <f>SUM(R31:R32)</f>
        <v>0</v>
      </c>
      <c r="S30" s="159">
        <f>SUM(S31:S32)</f>
        <v>0</v>
      </c>
      <c r="T30" s="159">
        <f>SUM(T31:T32)</f>
        <v>0</v>
      </c>
      <c r="U30" s="159">
        <f t="shared" si="20"/>
        <v>0</v>
      </c>
      <c r="V30" s="159">
        <f>SUM(V31:V32)</f>
        <v>0</v>
      </c>
      <c r="W30" s="159">
        <f>SUM(W31:W32)</f>
        <v>0</v>
      </c>
      <c r="X30" s="159">
        <f>SUM(X31:X32)</f>
        <v>0</v>
      </c>
      <c r="Y30" s="159">
        <f t="shared" si="20"/>
        <v>0</v>
      </c>
      <c r="Z30" s="159">
        <f>SUM(Z31:Z32)</f>
        <v>0</v>
      </c>
      <c r="AA30" s="159">
        <f>SUM(AA31:AA32)</f>
        <v>0</v>
      </c>
      <c r="AC30" s="162">
        <f t="shared" ref="AC30:AL30" si="21">SUM(AC31:AC32)</f>
        <v>0</v>
      </c>
      <c r="AD30" s="159">
        <f t="shared" si="21"/>
        <v>0</v>
      </c>
      <c r="AE30" s="159">
        <f t="shared" si="21"/>
        <v>0</v>
      </c>
      <c r="AF30" s="159">
        <f t="shared" si="21"/>
        <v>0</v>
      </c>
      <c r="AG30" s="159">
        <f t="shared" si="21"/>
        <v>0</v>
      </c>
      <c r="AH30" s="159">
        <f t="shared" si="21"/>
        <v>0</v>
      </c>
      <c r="AI30" s="159">
        <f t="shared" si="21"/>
        <v>0</v>
      </c>
      <c r="AJ30" s="159">
        <f t="shared" si="21"/>
        <v>0</v>
      </c>
      <c r="AK30" s="159">
        <f t="shared" si="21"/>
        <v>0</v>
      </c>
      <c r="AL30" s="163">
        <f t="shared" si="21"/>
        <v>0</v>
      </c>
    </row>
    <row r="31" spans="1:38" s="213" customFormat="1" ht="30" x14ac:dyDescent="0.25">
      <c r="A31" s="107"/>
      <c r="B31" s="136" t="s">
        <v>217</v>
      </c>
      <c r="C31" s="109"/>
      <c r="D31" s="109"/>
      <c r="E31" s="109"/>
      <c r="F31" s="183">
        <f t="shared" ref="F31:F33" si="22">SUM(C31:E31)</f>
        <v>0</v>
      </c>
      <c r="G31" s="183"/>
      <c r="H31" s="111"/>
      <c r="I31" s="183"/>
      <c r="J31" s="183"/>
      <c r="K31" s="183"/>
      <c r="L31" s="183"/>
      <c r="M31" s="183"/>
      <c r="N31" s="184">
        <f t="shared" ref="N31:N33" si="23">SUM(K31:M31)</f>
        <v>0</v>
      </c>
      <c r="O31" s="112"/>
      <c r="P31" s="184"/>
      <c r="Q31" s="183"/>
      <c r="R31" s="183"/>
      <c r="S31" s="183"/>
      <c r="T31" s="183"/>
      <c r="U31" s="183">
        <f t="shared" si="2"/>
        <v>0</v>
      </c>
      <c r="V31" s="183"/>
      <c r="W31" s="183"/>
      <c r="X31" s="183"/>
      <c r="Y31" s="183">
        <f t="shared" ref="Y31:Y33" si="24">SUM(V31:X31)</f>
        <v>0</v>
      </c>
      <c r="Z31" s="183"/>
      <c r="AA31" s="183"/>
      <c r="AC31" s="185"/>
      <c r="AD31" s="183"/>
      <c r="AE31" s="183"/>
      <c r="AF31" s="183"/>
      <c r="AG31" s="183"/>
      <c r="AH31" s="183"/>
      <c r="AI31" s="183"/>
      <c r="AJ31" s="183"/>
      <c r="AK31" s="183"/>
      <c r="AL31" s="186"/>
    </row>
    <row r="32" spans="1:38" s="213" customFormat="1" ht="24.95" customHeight="1" thickBot="1" x14ac:dyDescent="0.25">
      <c r="A32" s="124"/>
      <c r="B32" s="153" t="s">
        <v>218</v>
      </c>
      <c r="C32" s="109"/>
      <c r="D32" s="109"/>
      <c r="E32" s="109"/>
      <c r="F32" s="169">
        <f t="shared" si="22"/>
        <v>0</v>
      </c>
      <c r="G32" s="170"/>
      <c r="H32" s="127"/>
      <c r="I32" s="113"/>
      <c r="J32" s="113"/>
      <c r="K32" s="113"/>
      <c r="L32" s="113"/>
      <c r="M32" s="113"/>
      <c r="N32" s="121">
        <f t="shared" si="23"/>
        <v>0</v>
      </c>
      <c r="O32" s="113"/>
      <c r="P32" s="121"/>
      <c r="Q32" s="113"/>
      <c r="R32" s="113"/>
      <c r="S32" s="113"/>
      <c r="T32" s="113"/>
      <c r="U32" s="113">
        <f t="shared" si="2"/>
        <v>0</v>
      </c>
      <c r="V32" s="113"/>
      <c r="W32" s="113"/>
      <c r="X32" s="113"/>
      <c r="Y32" s="113">
        <f t="shared" si="24"/>
        <v>0</v>
      </c>
      <c r="Z32" s="113"/>
      <c r="AA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38" s="213" customFormat="1" ht="24.95" customHeight="1" thickBot="1" x14ac:dyDescent="0.3">
      <c r="A33" s="175" t="s">
        <v>219</v>
      </c>
      <c r="B33" s="176" t="s">
        <v>220</v>
      </c>
      <c r="C33" s="109"/>
      <c r="D33" s="109"/>
      <c r="E33" s="109"/>
      <c r="F33" s="202">
        <f t="shared" si="22"/>
        <v>0</v>
      </c>
      <c r="G33" s="203"/>
      <c r="H33" s="179"/>
      <c r="I33" s="178"/>
      <c r="J33" s="112"/>
      <c r="K33" s="178"/>
      <c r="L33" s="178"/>
      <c r="M33" s="178"/>
      <c r="N33" s="180">
        <f t="shared" si="23"/>
        <v>0</v>
      </c>
      <c r="O33" s="112"/>
      <c r="P33" s="180"/>
      <c r="Q33" s="178"/>
      <c r="R33" s="178"/>
      <c r="S33" s="178"/>
      <c r="T33" s="178"/>
      <c r="U33" s="178">
        <f t="shared" si="2"/>
        <v>0</v>
      </c>
      <c r="V33" s="178"/>
      <c r="W33" s="178"/>
      <c r="X33" s="178"/>
      <c r="Y33" s="178">
        <f t="shared" si="24"/>
        <v>0</v>
      </c>
      <c r="Z33" s="178"/>
      <c r="AA33" s="178"/>
      <c r="AC33" s="181"/>
      <c r="AD33" s="178"/>
      <c r="AE33" s="178"/>
      <c r="AF33" s="178"/>
      <c r="AG33" s="178"/>
      <c r="AH33" s="178"/>
      <c r="AI33" s="178"/>
      <c r="AJ33" s="178"/>
      <c r="AK33" s="178"/>
      <c r="AL33" s="182"/>
    </row>
    <row r="34" spans="1:38" s="213" customFormat="1" ht="39" thickBot="1" x14ac:dyDescent="0.3">
      <c r="A34" s="98" t="s">
        <v>221</v>
      </c>
      <c r="B34" s="99" t="s">
        <v>222</v>
      </c>
      <c r="C34" s="158">
        <f>SUM(C35:C36)</f>
        <v>0</v>
      </c>
      <c r="D34" s="159">
        <f>SUM(D35:D36)</f>
        <v>0</v>
      </c>
      <c r="E34" s="201">
        <f>SUM(E35:E36)</f>
        <v>0</v>
      </c>
      <c r="F34" s="204">
        <f>SUM(F35:F36)</f>
        <v>0</v>
      </c>
      <c r="G34" s="163">
        <f>SUM(G35:G36)</f>
        <v>0</v>
      </c>
      <c r="H34" s="205"/>
      <c r="I34" s="158">
        <f t="shared" ref="I34:Y34" si="25">SUM(I35:I36)</f>
        <v>0</v>
      </c>
      <c r="J34" s="159">
        <f t="shared" si="25"/>
        <v>0</v>
      </c>
      <c r="K34" s="159">
        <f t="shared" si="25"/>
        <v>0</v>
      </c>
      <c r="L34" s="159">
        <f t="shared" si="25"/>
        <v>0</v>
      </c>
      <c r="M34" s="159">
        <f t="shared" si="25"/>
        <v>0</v>
      </c>
      <c r="N34" s="161">
        <f t="shared" si="25"/>
        <v>0</v>
      </c>
      <c r="O34" s="159">
        <f t="shared" si="25"/>
        <v>0</v>
      </c>
      <c r="P34" s="161">
        <f>SUM(P35:P36)</f>
        <v>0</v>
      </c>
      <c r="Q34" s="159">
        <f>SUM(Q35:Q36)</f>
        <v>0</v>
      </c>
      <c r="R34" s="159">
        <f>SUM(R35:R36)</f>
        <v>0</v>
      </c>
      <c r="S34" s="159">
        <f>SUM(S35:S36)</f>
        <v>0</v>
      </c>
      <c r="T34" s="159">
        <f>SUM(T35:T36)</f>
        <v>0</v>
      </c>
      <c r="U34" s="159">
        <f t="shared" si="25"/>
        <v>0</v>
      </c>
      <c r="V34" s="159">
        <f>SUM(V35:V36)</f>
        <v>0</v>
      </c>
      <c r="W34" s="159">
        <f>SUM(W35:W36)</f>
        <v>0</v>
      </c>
      <c r="X34" s="159">
        <f>SUM(X35:X36)</f>
        <v>0</v>
      </c>
      <c r="Y34" s="159">
        <f t="shared" si="25"/>
        <v>0</v>
      </c>
      <c r="Z34" s="159">
        <f>SUM(Z35:Z36)</f>
        <v>0</v>
      </c>
      <c r="AA34" s="159">
        <f>SUM(AA35:AA36)</f>
        <v>0</v>
      </c>
      <c r="AC34" s="162">
        <f t="shared" ref="AC34:AL34" si="26">SUM(AC35:AC36)</f>
        <v>0</v>
      </c>
      <c r="AD34" s="159">
        <f t="shared" si="26"/>
        <v>0</v>
      </c>
      <c r="AE34" s="159">
        <f t="shared" si="26"/>
        <v>0</v>
      </c>
      <c r="AF34" s="159">
        <f t="shared" si="26"/>
        <v>0</v>
      </c>
      <c r="AG34" s="159">
        <f t="shared" si="26"/>
        <v>0</v>
      </c>
      <c r="AH34" s="159">
        <f t="shared" si="26"/>
        <v>0</v>
      </c>
      <c r="AI34" s="159">
        <f t="shared" si="26"/>
        <v>0</v>
      </c>
      <c r="AJ34" s="159">
        <f t="shared" si="26"/>
        <v>0</v>
      </c>
      <c r="AK34" s="159">
        <f t="shared" si="26"/>
        <v>0</v>
      </c>
      <c r="AL34" s="163">
        <f t="shared" si="26"/>
        <v>0</v>
      </c>
    </row>
    <row r="35" spans="1:38" s="213" customFormat="1" ht="30" x14ac:dyDescent="0.25">
      <c r="A35" s="107"/>
      <c r="B35" s="187" t="s">
        <v>223</v>
      </c>
      <c r="C35" s="109"/>
      <c r="D35" s="109"/>
      <c r="E35" s="109"/>
      <c r="F35" s="137">
        <f t="shared" ref="F35:F39" si="27">SUM(C35:E35)</f>
        <v>0</v>
      </c>
      <c r="G35" s="138"/>
      <c r="H35" s="139"/>
      <c r="I35" s="138"/>
      <c r="J35" s="138"/>
      <c r="K35" s="138"/>
      <c r="L35" s="138"/>
      <c r="M35" s="138"/>
      <c r="N35" s="140">
        <f t="shared" ref="N35:N38" si="28">SUM(K35:M35)</f>
        <v>0</v>
      </c>
      <c r="O35" s="112"/>
      <c r="P35" s="140"/>
      <c r="Q35" s="138"/>
      <c r="R35" s="138"/>
      <c r="S35" s="138"/>
      <c r="T35" s="138"/>
      <c r="U35" s="138">
        <f t="shared" si="2"/>
        <v>0</v>
      </c>
      <c r="V35" s="138"/>
      <c r="W35" s="138"/>
      <c r="X35" s="138"/>
      <c r="Y35" s="138">
        <f t="shared" ref="Y35:Y39" si="29">SUM(V35:X35)</f>
        <v>0</v>
      </c>
      <c r="Z35" s="138"/>
      <c r="AA35" s="138"/>
      <c r="AC35" s="141"/>
      <c r="AD35" s="138"/>
      <c r="AE35" s="138"/>
      <c r="AF35" s="138"/>
      <c r="AG35" s="138"/>
      <c r="AH35" s="138"/>
      <c r="AI35" s="138"/>
      <c r="AJ35" s="138"/>
      <c r="AK35" s="138"/>
      <c r="AL35" s="142"/>
    </row>
    <row r="36" spans="1:38" s="213" customFormat="1" ht="45.75" thickBot="1" x14ac:dyDescent="0.3">
      <c r="A36" s="124"/>
      <c r="B36" s="153" t="s">
        <v>224</v>
      </c>
      <c r="C36" s="109"/>
      <c r="D36" s="109"/>
      <c r="E36" s="109"/>
      <c r="F36" s="154">
        <f t="shared" si="27"/>
        <v>0</v>
      </c>
      <c r="G36" s="154"/>
      <c r="H36" s="188"/>
      <c r="I36" s="154"/>
      <c r="J36" s="154"/>
      <c r="K36" s="154"/>
      <c r="L36" s="154"/>
      <c r="M36" s="154"/>
      <c r="N36" s="155">
        <f t="shared" si="28"/>
        <v>0</v>
      </c>
      <c r="O36" s="112"/>
      <c r="P36" s="155"/>
      <c r="Q36" s="154"/>
      <c r="R36" s="154"/>
      <c r="S36" s="154"/>
      <c r="T36" s="154"/>
      <c r="U36" s="154">
        <f t="shared" si="2"/>
        <v>0</v>
      </c>
      <c r="V36" s="154"/>
      <c r="W36" s="154"/>
      <c r="X36" s="154"/>
      <c r="Y36" s="154">
        <f t="shared" si="29"/>
        <v>0</v>
      </c>
      <c r="Z36" s="154"/>
      <c r="AA36" s="154"/>
      <c r="AC36" s="156"/>
      <c r="AD36" s="154"/>
      <c r="AE36" s="154"/>
      <c r="AF36" s="154"/>
      <c r="AG36" s="154"/>
      <c r="AH36" s="154"/>
      <c r="AI36" s="154"/>
      <c r="AJ36" s="154"/>
      <c r="AK36" s="154"/>
      <c r="AL36" s="157"/>
    </row>
    <row r="37" spans="1:38" s="213" customFormat="1" ht="24.95" customHeight="1" thickBot="1" x14ac:dyDescent="0.3">
      <c r="A37" s="98" t="s">
        <v>225</v>
      </c>
      <c r="B37" s="99" t="s">
        <v>226</v>
      </c>
      <c r="C37" s="130"/>
      <c r="D37" s="130">
        <v>2</v>
      </c>
      <c r="E37" s="130"/>
      <c r="F37" s="130">
        <f t="shared" si="27"/>
        <v>2</v>
      </c>
      <c r="G37" s="131"/>
      <c r="H37" s="102"/>
      <c r="I37" s="131">
        <v>221.16149999999999</v>
      </c>
      <c r="J37" s="131"/>
      <c r="K37" s="131"/>
      <c r="L37" s="131">
        <v>221.16149999999999</v>
      </c>
      <c r="M37" s="131"/>
      <c r="N37" s="132">
        <f t="shared" si="28"/>
        <v>221.16149999999999</v>
      </c>
      <c r="O37" s="131"/>
      <c r="P37" s="131">
        <v>241.2354204847</v>
      </c>
      <c r="Q37" s="131">
        <v>241.2354204847</v>
      </c>
      <c r="R37" s="131"/>
      <c r="S37" s="131"/>
      <c r="T37" s="131"/>
      <c r="U37" s="131">
        <f t="shared" si="2"/>
        <v>0</v>
      </c>
      <c r="V37" s="131"/>
      <c r="W37" s="131"/>
      <c r="X37" s="131"/>
      <c r="Y37" s="131">
        <f t="shared" si="29"/>
        <v>0</v>
      </c>
      <c r="Z37" s="131">
        <v>-314.25700305000004</v>
      </c>
      <c r="AA37" s="131">
        <v>-314.25700305000004</v>
      </c>
      <c r="AC37" s="133"/>
      <c r="AD37" s="131"/>
      <c r="AE37" s="131"/>
      <c r="AF37" s="131"/>
      <c r="AG37" s="131"/>
      <c r="AH37" s="131"/>
      <c r="AI37" s="131"/>
      <c r="AJ37" s="131"/>
      <c r="AK37" s="131"/>
      <c r="AL37" s="134"/>
    </row>
    <row r="38" spans="1:38" s="213" customFormat="1" ht="24.95" customHeight="1" thickBot="1" x14ac:dyDescent="0.3">
      <c r="A38" s="98" t="s">
        <v>227</v>
      </c>
      <c r="B38" s="99" t="s">
        <v>228</v>
      </c>
      <c r="C38" s="130">
        <v>21</v>
      </c>
      <c r="D38" s="130">
        <v>2715</v>
      </c>
      <c r="E38" s="130">
        <v>1</v>
      </c>
      <c r="F38" s="130">
        <f t="shared" si="27"/>
        <v>2737</v>
      </c>
      <c r="G38" s="131">
        <v>29</v>
      </c>
      <c r="H38" s="102"/>
      <c r="I38" s="131">
        <v>2079069.5387099984</v>
      </c>
      <c r="J38" s="131"/>
      <c r="K38" s="131">
        <v>6110</v>
      </c>
      <c r="L38" s="131">
        <v>2067883.3487099984</v>
      </c>
      <c r="M38" s="131">
        <v>5047</v>
      </c>
      <c r="N38" s="132">
        <f t="shared" si="28"/>
        <v>2079040.3487099984</v>
      </c>
      <c r="O38" s="131"/>
      <c r="P38" s="131">
        <v>2078588.0046539977</v>
      </c>
      <c r="Q38" s="131">
        <v>2078588.0046539977</v>
      </c>
      <c r="R38" s="131">
        <v>120</v>
      </c>
      <c r="S38" s="131">
        <v>1784339.530000001</v>
      </c>
      <c r="T38" s="131"/>
      <c r="U38" s="131">
        <f t="shared" si="2"/>
        <v>1784459.530000001</v>
      </c>
      <c r="V38" s="131">
        <v>120</v>
      </c>
      <c r="W38" s="131">
        <v>1784339.530000001</v>
      </c>
      <c r="X38" s="131"/>
      <c r="Y38" s="131">
        <f t="shared" si="29"/>
        <v>1784459.530000001</v>
      </c>
      <c r="Z38" s="131">
        <v>1812908.1898091009</v>
      </c>
      <c r="AA38" s="131">
        <v>1812908.1898091009</v>
      </c>
      <c r="AC38" s="133"/>
      <c r="AD38" s="131"/>
      <c r="AE38" s="131"/>
      <c r="AF38" s="131"/>
      <c r="AG38" s="131"/>
      <c r="AH38" s="131"/>
      <c r="AI38" s="131"/>
      <c r="AJ38" s="131"/>
      <c r="AK38" s="131"/>
      <c r="AL38" s="134"/>
    </row>
    <row r="39" spans="1:38" s="213" customFormat="1" ht="15.75" thickBot="1" x14ac:dyDescent="0.3">
      <c r="A39" s="98" t="s">
        <v>229</v>
      </c>
      <c r="B39" s="99" t="s">
        <v>230</v>
      </c>
      <c r="C39" s="109"/>
      <c r="D39" s="109"/>
      <c r="E39" s="109"/>
      <c r="F39" s="148">
        <f t="shared" si="27"/>
        <v>0</v>
      </c>
      <c r="G39" s="149"/>
      <c r="H39" s="174"/>
      <c r="I39" s="149"/>
      <c r="J39" s="113"/>
      <c r="K39" s="149"/>
      <c r="L39" s="149"/>
      <c r="M39" s="149"/>
      <c r="N39" s="150">
        <f>SUM(K39:M39)</f>
        <v>0</v>
      </c>
      <c r="O39" s="112"/>
      <c r="P39" s="150"/>
      <c r="Q39" s="149"/>
      <c r="R39" s="149"/>
      <c r="S39" s="149"/>
      <c r="T39" s="149"/>
      <c r="U39" s="149">
        <f t="shared" si="2"/>
        <v>0</v>
      </c>
      <c r="V39" s="149"/>
      <c r="W39" s="149"/>
      <c r="X39" s="149"/>
      <c r="Y39" s="149">
        <f t="shared" si="29"/>
        <v>0</v>
      </c>
      <c r="Z39" s="149">
        <v>-6917.25</v>
      </c>
      <c r="AA39" s="149">
        <v>-6917.25</v>
      </c>
      <c r="AC39" s="151"/>
      <c r="AD39" s="149"/>
      <c r="AE39" s="149"/>
      <c r="AF39" s="149"/>
      <c r="AG39" s="149"/>
      <c r="AH39" s="149"/>
      <c r="AI39" s="149"/>
      <c r="AJ39" s="149"/>
      <c r="AK39" s="149"/>
      <c r="AL39" s="152"/>
    </row>
    <row r="40" spans="1:38" s="213" customFormat="1" ht="15.75" thickBot="1" x14ac:dyDescent="0.3">
      <c r="A40" s="98" t="s">
        <v>231</v>
      </c>
      <c r="B40" s="99" t="s">
        <v>232</v>
      </c>
      <c r="C40" s="100">
        <f>SUM(C41:C43)</f>
        <v>702</v>
      </c>
      <c r="D40" s="101">
        <f>SUM(D41:D43)</f>
        <v>94</v>
      </c>
      <c r="E40" s="101">
        <f>SUM(E41:E43)</f>
        <v>0</v>
      </c>
      <c r="F40" s="104">
        <f>SUM(F41:F43)</f>
        <v>796</v>
      </c>
      <c r="G40" s="101">
        <f>SUM(G41:G43)</f>
        <v>432</v>
      </c>
      <c r="H40" s="174"/>
      <c r="I40" s="101">
        <f t="shared" ref="I40:Y40" si="30">SUM(I41:I43)</f>
        <v>376860.7</v>
      </c>
      <c r="J40" s="101">
        <f t="shared" si="30"/>
        <v>0</v>
      </c>
      <c r="K40" s="101">
        <f t="shared" si="30"/>
        <v>331053.7</v>
      </c>
      <c r="L40" s="101">
        <f t="shared" si="30"/>
        <v>45807</v>
      </c>
      <c r="M40" s="101">
        <f t="shared" si="30"/>
        <v>0</v>
      </c>
      <c r="N40" s="103">
        <f t="shared" si="30"/>
        <v>376860.7</v>
      </c>
      <c r="O40" s="101">
        <f t="shared" si="30"/>
        <v>0</v>
      </c>
      <c r="P40" s="103">
        <f>SUM(P41:P43)</f>
        <v>325149.20569034701</v>
      </c>
      <c r="Q40" s="101">
        <f>SUM(Q41:Q43)</f>
        <v>325149.20569034701</v>
      </c>
      <c r="R40" s="101">
        <f>SUM(R41:R43)</f>
        <v>98452</v>
      </c>
      <c r="S40" s="101">
        <f>SUM(S41:S43)</f>
        <v>35686</v>
      </c>
      <c r="T40" s="101">
        <f>SUM(T41:T43)</f>
        <v>0</v>
      </c>
      <c r="U40" s="101">
        <f t="shared" si="30"/>
        <v>134138</v>
      </c>
      <c r="V40" s="101">
        <f>SUM(V41:V43)</f>
        <v>98452</v>
      </c>
      <c r="W40" s="101">
        <f>SUM(W41:W43)</f>
        <v>35686</v>
      </c>
      <c r="X40" s="101">
        <f>SUM(X41:X43)</f>
        <v>0</v>
      </c>
      <c r="Y40" s="101">
        <f t="shared" si="30"/>
        <v>134138</v>
      </c>
      <c r="Z40" s="101">
        <f>SUM(Z41:Z43)</f>
        <v>-528497.12637499999</v>
      </c>
      <c r="AA40" s="101">
        <f>SUM(AA41:AA43)</f>
        <v>-528497.12637499999</v>
      </c>
      <c r="AC40" s="105">
        <f t="shared" ref="AC40:AL40" si="31">SUM(AC41:AC43)</f>
        <v>0</v>
      </c>
      <c r="AD40" s="101">
        <f t="shared" si="31"/>
        <v>0</v>
      </c>
      <c r="AE40" s="101">
        <f t="shared" si="31"/>
        <v>0</v>
      </c>
      <c r="AF40" s="101">
        <f t="shared" si="31"/>
        <v>0</v>
      </c>
      <c r="AG40" s="101">
        <f t="shared" si="31"/>
        <v>0</v>
      </c>
      <c r="AH40" s="101">
        <f t="shared" si="31"/>
        <v>0</v>
      </c>
      <c r="AI40" s="101">
        <f t="shared" si="31"/>
        <v>0</v>
      </c>
      <c r="AJ40" s="101">
        <f t="shared" si="31"/>
        <v>0</v>
      </c>
      <c r="AK40" s="101">
        <f t="shared" si="31"/>
        <v>0</v>
      </c>
      <c r="AL40" s="106">
        <f t="shared" si="31"/>
        <v>0</v>
      </c>
    </row>
    <row r="41" spans="1:38" s="213" customFormat="1" ht="30" x14ac:dyDescent="0.3">
      <c r="A41" s="107"/>
      <c r="B41" s="189" t="s">
        <v>233</v>
      </c>
      <c r="C41" s="109"/>
      <c r="D41" s="109"/>
      <c r="E41" s="109"/>
      <c r="F41" s="190">
        <f t="shared" ref="F41:F44" si="32">SUM(C41:E41)</f>
        <v>0</v>
      </c>
      <c r="G41" s="191"/>
      <c r="H41" s="139"/>
      <c r="I41" s="191"/>
      <c r="J41" s="113"/>
      <c r="K41" s="191"/>
      <c r="L41" s="191"/>
      <c r="M41" s="191"/>
      <c r="N41" s="192">
        <f t="shared" ref="N41:N44" si="33">SUM(K41:M41)</f>
        <v>0</v>
      </c>
      <c r="O41" s="112"/>
      <c r="P41" s="192"/>
      <c r="Q41" s="191"/>
      <c r="R41" s="191"/>
      <c r="S41" s="191"/>
      <c r="T41" s="191"/>
      <c r="U41" s="191">
        <f t="shared" si="2"/>
        <v>0</v>
      </c>
      <c r="V41" s="191"/>
      <c r="W41" s="191"/>
      <c r="X41" s="191"/>
      <c r="Y41" s="191">
        <f t="shared" ref="Y41:Y44" si="34">SUM(V41:X41)</f>
        <v>0</v>
      </c>
      <c r="Z41" s="191"/>
      <c r="AA41" s="191"/>
      <c r="AC41" s="193"/>
      <c r="AD41" s="191"/>
      <c r="AE41" s="191"/>
      <c r="AF41" s="191"/>
      <c r="AG41" s="191"/>
      <c r="AH41" s="191"/>
      <c r="AI41" s="191"/>
      <c r="AJ41" s="191"/>
      <c r="AK41" s="191"/>
      <c r="AL41" s="194"/>
    </row>
    <row r="42" spans="1:38" s="213" customFormat="1" ht="30" x14ac:dyDescent="0.25">
      <c r="A42" s="117"/>
      <c r="B42" s="164" t="s">
        <v>234</v>
      </c>
      <c r="C42" s="109">
        <v>701</v>
      </c>
      <c r="D42" s="109">
        <v>94</v>
      </c>
      <c r="E42" s="109"/>
      <c r="F42" s="165">
        <f t="shared" si="32"/>
        <v>795</v>
      </c>
      <c r="G42" s="165">
        <v>432</v>
      </c>
      <c r="H42" s="120"/>
      <c r="I42" s="165">
        <v>376260.7</v>
      </c>
      <c r="J42" s="113"/>
      <c r="K42" s="165">
        <v>330453.7</v>
      </c>
      <c r="L42" s="165">
        <v>45807</v>
      </c>
      <c r="M42" s="165"/>
      <c r="N42" s="166">
        <f>SUM(K42:M42)</f>
        <v>376260.7</v>
      </c>
      <c r="O42" s="112"/>
      <c r="P42" s="166">
        <v>319134.62066021253</v>
      </c>
      <c r="Q42" s="165">
        <v>319134.62066021253</v>
      </c>
      <c r="R42" s="165">
        <v>98452</v>
      </c>
      <c r="S42" s="165">
        <v>35686</v>
      </c>
      <c r="T42" s="165"/>
      <c r="U42" s="165">
        <f t="shared" si="2"/>
        <v>134138</v>
      </c>
      <c r="V42" s="165">
        <v>98452</v>
      </c>
      <c r="W42" s="165">
        <v>35686</v>
      </c>
      <c r="X42" s="165"/>
      <c r="Y42" s="165">
        <f t="shared" si="34"/>
        <v>134138</v>
      </c>
      <c r="Z42" s="165">
        <v>-524126.92837500002</v>
      </c>
      <c r="AA42" s="165">
        <v>-524126.92837500002</v>
      </c>
      <c r="AC42" s="167"/>
      <c r="AD42" s="165"/>
      <c r="AE42" s="165"/>
      <c r="AF42" s="165"/>
      <c r="AG42" s="165"/>
      <c r="AH42" s="165"/>
      <c r="AI42" s="165"/>
      <c r="AJ42" s="165"/>
      <c r="AK42" s="165"/>
      <c r="AL42" s="168"/>
    </row>
    <row r="43" spans="1:38" s="213" customFormat="1" ht="15.75" thickBot="1" x14ac:dyDescent="0.3">
      <c r="A43" s="117"/>
      <c r="B43" s="164" t="s">
        <v>235</v>
      </c>
      <c r="C43" s="109">
        <v>1</v>
      </c>
      <c r="D43" s="109"/>
      <c r="E43" s="109"/>
      <c r="F43" s="165">
        <f t="shared" si="32"/>
        <v>1</v>
      </c>
      <c r="G43" s="165"/>
      <c r="H43" s="120"/>
      <c r="I43" s="165">
        <v>600</v>
      </c>
      <c r="J43" s="113"/>
      <c r="K43" s="165">
        <v>600</v>
      </c>
      <c r="L43" s="165"/>
      <c r="M43" s="165"/>
      <c r="N43" s="166">
        <f t="shared" si="33"/>
        <v>600</v>
      </c>
      <c r="O43" s="112"/>
      <c r="P43" s="166">
        <v>6014.5850301345008</v>
      </c>
      <c r="Q43" s="165">
        <v>6014.5850301345008</v>
      </c>
      <c r="R43" s="165"/>
      <c r="S43" s="165"/>
      <c r="T43" s="165"/>
      <c r="U43" s="165">
        <f t="shared" si="2"/>
        <v>0</v>
      </c>
      <c r="V43" s="165"/>
      <c r="W43" s="165"/>
      <c r="X43" s="165"/>
      <c r="Y43" s="165">
        <f t="shared" si="34"/>
        <v>0</v>
      </c>
      <c r="Z43" s="165">
        <v>-4370.1979999999994</v>
      </c>
      <c r="AA43" s="165">
        <v>-4370.1979999999994</v>
      </c>
      <c r="AC43" s="167"/>
      <c r="AD43" s="165"/>
      <c r="AE43" s="165"/>
      <c r="AF43" s="165"/>
      <c r="AG43" s="165"/>
      <c r="AH43" s="165"/>
      <c r="AI43" s="165"/>
      <c r="AJ43" s="165"/>
      <c r="AK43" s="165"/>
      <c r="AL43" s="168"/>
    </row>
    <row r="44" spans="1:38" s="213" customFormat="1" ht="24.95" customHeight="1" thickBot="1" x14ac:dyDescent="0.3">
      <c r="A44" s="98" t="s">
        <v>236</v>
      </c>
      <c r="B44" s="99" t="s">
        <v>237</v>
      </c>
      <c r="C44" s="130"/>
      <c r="D44" s="130"/>
      <c r="E44" s="130"/>
      <c r="F44" s="130">
        <f t="shared" si="32"/>
        <v>0</v>
      </c>
      <c r="G44" s="131"/>
      <c r="H44" s="102"/>
      <c r="I44" s="131"/>
      <c r="J44" s="131"/>
      <c r="K44" s="131"/>
      <c r="L44" s="131"/>
      <c r="M44" s="131"/>
      <c r="N44" s="132">
        <f t="shared" si="33"/>
        <v>0</v>
      </c>
      <c r="O44" s="131"/>
      <c r="P44" s="131"/>
      <c r="Q44" s="131"/>
      <c r="R44" s="131"/>
      <c r="S44" s="131"/>
      <c r="T44" s="131"/>
      <c r="U44" s="131">
        <f t="shared" si="2"/>
        <v>0</v>
      </c>
      <c r="V44" s="131"/>
      <c r="W44" s="131"/>
      <c r="X44" s="131"/>
      <c r="Y44" s="131">
        <f t="shared" si="34"/>
        <v>0</v>
      </c>
      <c r="Z44" s="131"/>
      <c r="AA44" s="131"/>
      <c r="AC44" s="133"/>
      <c r="AD44" s="131"/>
      <c r="AE44" s="131"/>
      <c r="AF44" s="131"/>
      <c r="AG44" s="131"/>
      <c r="AH44" s="131"/>
      <c r="AI44" s="131"/>
      <c r="AJ44" s="131"/>
      <c r="AK44" s="131"/>
      <c r="AL44" s="134"/>
    </row>
    <row r="45" spans="1:38" s="213" customFormat="1" ht="39" thickBot="1" x14ac:dyDescent="0.3">
      <c r="A45" s="98" t="s">
        <v>238</v>
      </c>
      <c r="B45" s="99" t="s">
        <v>239</v>
      </c>
      <c r="C45" s="158">
        <f>SUM(C46:C48)</f>
        <v>24</v>
      </c>
      <c r="D45" s="159">
        <f>SUM(D46:D48)</f>
        <v>64</v>
      </c>
      <c r="E45" s="159">
        <f>SUM(E46:E48)</f>
        <v>1</v>
      </c>
      <c r="F45" s="160">
        <f>SUM(F46:F48)</f>
        <v>89</v>
      </c>
      <c r="G45" s="159">
        <f>SUM(G46:G48)</f>
        <v>68</v>
      </c>
      <c r="H45" s="174"/>
      <c r="I45" s="159">
        <f t="shared" ref="I45:Y45" si="35">SUM(I46:I48)</f>
        <v>24075.158162999996</v>
      </c>
      <c r="J45" s="159">
        <f t="shared" si="35"/>
        <v>0</v>
      </c>
      <c r="K45" s="159">
        <f t="shared" si="35"/>
        <v>4359.21</v>
      </c>
      <c r="L45" s="159">
        <f t="shared" si="35"/>
        <v>7102.9381630000016</v>
      </c>
      <c r="M45" s="159">
        <f t="shared" si="35"/>
        <v>11628</v>
      </c>
      <c r="N45" s="161">
        <f t="shared" si="35"/>
        <v>23090.148163000002</v>
      </c>
      <c r="O45" s="159">
        <f t="shared" si="35"/>
        <v>0</v>
      </c>
      <c r="P45" s="161">
        <f>SUM(P46:P48)</f>
        <v>34181.965969197801</v>
      </c>
      <c r="Q45" s="159">
        <f>SUM(Q46:Q48)</f>
        <v>27997.143856397801</v>
      </c>
      <c r="R45" s="159">
        <f>SUM(R46:R48)</f>
        <v>9482.07</v>
      </c>
      <c r="S45" s="159">
        <f>SUM(S46:S48)</f>
        <v>9576.1</v>
      </c>
      <c r="T45" s="159">
        <f>SUM(T46:T48)</f>
        <v>0</v>
      </c>
      <c r="U45" s="159">
        <f t="shared" si="35"/>
        <v>19058.169999999998</v>
      </c>
      <c r="V45" s="159">
        <f>SUM(V46:V48)</f>
        <v>9482.07</v>
      </c>
      <c r="W45" s="159">
        <f>SUM(W46:W48)</f>
        <v>9576.1</v>
      </c>
      <c r="X45" s="159">
        <f>SUM(X46:X48)</f>
        <v>0</v>
      </c>
      <c r="Y45" s="159">
        <f t="shared" si="35"/>
        <v>19058.169999999998</v>
      </c>
      <c r="Z45" s="159">
        <f>SUM(Z46:Z48)</f>
        <v>15926.11903315</v>
      </c>
      <c r="AA45" s="159">
        <f>SUM(AA46:AA48)</f>
        <v>15926.11903315</v>
      </c>
      <c r="AC45" s="162">
        <f t="shared" ref="AC45:AL45" si="36">SUM(AC46:AC48)</f>
        <v>0</v>
      </c>
      <c r="AD45" s="159">
        <f t="shared" si="36"/>
        <v>0</v>
      </c>
      <c r="AE45" s="159">
        <f t="shared" si="36"/>
        <v>0</v>
      </c>
      <c r="AF45" s="159">
        <f t="shared" si="36"/>
        <v>0</v>
      </c>
      <c r="AG45" s="159">
        <f t="shared" si="36"/>
        <v>0</v>
      </c>
      <c r="AH45" s="159">
        <f t="shared" si="36"/>
        <v>0</v>
      </c>
      <c r="AI45" s="159">
        <f t="shared" si="36"/>
        <v>0</v>
      </c>
      <c r="AJ45" s="159">
        <f t="shared" si="36"/>
        <v>0</v>
      </c>
      <c r="AK45" s="159">
        <f t="shared" si="36"/>
        <v>0</v>
      </c>
      <c r="AL45" s="163">
        <f t="shared" si="36"/>
        <v>0</v>
      </c>
    </row>
    <row r="46" spans="1:38" s="213" customFormat="1" x14ac:dyDescent="0.3">
      <c r="A46" s="107"/>
      <c r="B46" s="195" t="s">
        <v>240</v>
      </c>
      <c r="C46" s="109">
        <v>4</v>
      </c>
      <c r="D46" s="109">
        <v>3</v>
      </c>
      <c r="E46" s="109"/>
      <c r="F46" s="183">
        <f t="shared" ref="F46:F49" si="37">SUM(C46:E46)</f>
        <v>7</v>
      </c>
      <c r="G46" s="183">
        <v>8</v>
      </c>
      <c r="H46" s="139"/>
      <c r="I46" s="183">
        <v>3120</v>
      </c>
      <c r="J46" s="113"/>
      <c r="K46" s="183">
        <v>2385.21</v>
      </c>
      <c r="L46" s="183">
        <v>600</v>
      </c>
      <c r="M46" s="183"/>
      <c r="N46" s="184">
        <f t="shared" ref="N46:N49" si="38">SUM(K46:M46)</f>
        <v>2985.21</v>
      </c>
      <c r="O46" s="112"/>
      <c r="P46" s="184">
        <v>14228.772984346499</v>
      </c>
      <c r="Q46" s="183">
        <v>8043.950871546499</v>
      </c>
      <c r="R46" s="183">
        <v>9482.07</v>
      </c>
      <c r="S46" s="183"/>
      <c r="T46" s="183"/>
      <c r="U46" s="183">
        <f t="shared" si="2"/>
        <v>9482.07</v>
      </c>
      <c r="V46" s="183">
        <v>9482.07</v>
      </c>
      <c r="W46" s="183"/>
      <c r="X46" s="183"/>
      <c r="Y46" s="183">
        <f t="shared" ref="Y46:Y49" si="39">SUM(V46:X46)</f>
        <v>9482.07</v>
      </c>
      <c r="Z46" s="183">
        <v>8273.4579999999987</v>
      </c>
      <c r="AA46" s="183">
        <v>8273.4579999999987</v>
      </c>
      <c r="AC46" s="185"/>
      <c r="AD46" s="183"/>
      <c r="AE46" s="183"/>
      <c r="AF46" s="183"/>
      <c r="AG46" s="183"/>
      <c r="AH46" s="183"/>
      <c r="AI46" s="183"/>
      <c r="AJ46" s="183"/>
      <c r="AK46" s="183"/>
      <c r="AL46" s="186"/>
    </row>
    <row r="47" spans="1:38" s="213" customFormat="1" x14ac:dyDescent="0.3">
      <c r="A47" s="117"/>
      <c r="B47" s="196" t="s">
        <v>241</v>
      </c>
      <c r="C47" s="109"/>
      <c r="D47" s="109"/>
      <c r="E47" s="109"/>
      <c r="F47" s="119">
        <f t="shared" si="37"/>
        <v>0</v>
      </c>
      <c r="G47" s="113"/>
      <c r="H47" s="120"/>
      <c r="I47" s="113"/>
      <c r="J47" s="113"/>
      <c r="K47" s="113"/>
      <c r="L47" s="113"/>
      <c r="M47" s="113"/>
      <c r="N47" s="121">
        <f t="shared" si="38"/>
        <v>0</v>
      </c>
      <c r="O47" s="112"/>
      <c r="P47" s="121"/>
      <c r="Q47" s="113"/>
      <c r="R47" s="113"/>
      <c r="S47" s="113"/>
      <c r="T47" s="113"/>
      <c r="U47" s="113">
        <f t="shared" si="2"/>
        <v>0</v>
      </c>
      <c r="V47" s="113"/>
      <c r="W47" s="113"/>
      <c r="X47" s="113"/>
      <c r="Y47" s="113">
        <f t="shared" si="39"/>
        <v>0</v>
      </c>
      <c r="Z47" s="113"/>
      <c r="AA47" s="113"/>
      <c r="AC47" s="122"/>
      <c r="AD47" s="113"/>
      <c r="AE47" s="113"/>
      <c r="AF47" s="113"/>
      <c r="AG47" s="113"/>
      <c r="AH47" s="113"/>
      <c r="AI47" s="113"/>
      <c r="AJ47" s="113"/>
      <c r="AK47" s="113"/>
      <c r="AL47" s="123"/>
    </row>
    <row r="48" spans="1:38" s="213" customFormat="1" ht="15.75" thickBot="1" x14ac:dyDescent="0.35">
      <c r="A48" s="124"/>
      <c r="B48" s="197" t="s">
        <v>242</v>
      </c>
      <c r="C48" s="109">
        <v>20</v>
      </c>
      <c r="D48" s="109">
        <v>61</v>
      </c>
      <c r="E48" s="109">
        <v>1</v>
      </c>
      <c r="F48" s="169">
        <f t="shared" si="37"/>
        <v>82</v>
      </c>
      <c r="G48" s="170">
        <v>60</v>
      </c>
      <c r="H48" s="120"/>
      <c r="I48" s="170">
        <v>20955.158162999996</v>
      </c>
      <c r="J48" s="113"/>
      <c r="K48" s="170">
        <v>1974</v>
      </c>
      <c r="L48" s="170">
        <v>6502.9381630000016</v>
      </c>
      <c r="M48" s="170">
        <v>11628</v>
      </c>
      <c r="N48" s="171">
        <f t="shared" si="38"/>
        <v>20104.938163000003</v>
      </c>
      <c r="O48" s="112"/>
      <c r="P48" s="171">
        <v>19953.192984851303</v>
      </c>
      <c r="Q48" s="170">
        <v>19953.192984851303</v>
      </c>
      <c r="R48" s="170"/>
      <c r="S48" s="170">
        <v>9576.1</v>
      </c>
      <c r="T48" s="170"/>
      <c r="U48" s="170">
        <f t="shared" si="2"/>
        <v>9576.1</v>
      </c>
      <c r="V48" s="170"/>
      <c r="W48" s="170">
        <v>9576.1</v>
      </c>
      <c r="X48" s="170"/>
      <c r="Y48" s="170">
        <f t="shared" si="39"/>
        <v>9576.1</v>
      </c>
      <c r="Z48" s="170">
        <v>7652.6610331500005</v>
      </c>
      <c r="AA48" s="170">
        <v>7652.6610331500005</v>
      </c>
      <c r="AC48" s="172"/>
      <c r="AD48" s="170"/>
      <c r="AE48" s="170"/>
      <c r="AF48" s="170"/>
      <c r="AG48" s="170"/>
      <c r="AH48" s="170"/>
      <c r="AI48" s="170"/>
      <c r="AJ48" s="170"/>
      <c r="AK48" s="170"/>
      <c r="AL48" s="173"/>
    </row>
    <row r="49" spans="1:38" s="213" customFormat="1" ht="24.95" customHeight="1" thickBot="1" x14ac:dyDescent="0.3">
      <c r="A49" s="98" t="s">
        <v>243</v>
      </c>
      <c r="B49" s="99" t="s">
        <v>244</v>
      </c>
      <c r="C49" s="130"/>
      <c r="D49" s="130"/>
      <c r="E49" s="130"/>
      <c r="F49" s="130">
        <f t="shared" si="37"/>
        <v>0</v>
      </c>
      <c r="G49" s="131"/>
      <c r="H49" s="102"/>
      <c r="I49" s="131"/>
      <c r="J49" s="131"/>
      <c r="K49" s="131"/>
      <c r="L49" s="131"/>
      <c r="M49" s="131"/>
      <c r="N49" s="132">
        <f t="shared" si="38"/>
        <v>0</v>
      </c>
      <c r="O49" s="131"/>
      <c r="P49" s="131"/>
      <c r="Q49" s="131"/>
      <c r="R49" s="131"/>
      <c r="S49" s="131"/>
      <c r="T49" s="131"/>
      <c r="U49" s="131">
        <f t="shared" si="2"/>
        <v>0</v>
      </c>
      <c r="V49" s="131"/>
      <c r="W49" s="131"/>
      <c r="X49" s="131"/>
      <c r="Y49" s="131">
        <f t="shared" si="39"/>
        <v>0</v>
      </c>
      <c r="Z49" s="131"/>
      <c r="AA49" s="131"/>
      <c r="AC49" s="133"/>
      <c r="AD49" s="131"/>
      <c r="AE49" s="131"/>
      <c r="AF49" s="131"/>
      <c r="AG49" s="131"/>
      <c r="AH49" s="131"/>
      <c r="AI49" s="131"/>
      <c r="AJ49" s="131"/>
      <c r="AK49" s="131"/>
      <c r="AL49" s="134"/>
    </row>
    <row r="50" spans="1:38" s="213" customFormat="1" ht="15.75" thickBot="1" x14ac:dyDescent="0.3">
      <c r="A50" s="250" t="s">
        <v>245</v>
      </c>
      <c r="B50" s="251"/>
      <c r="C50" s="198">
        <f>C11+C16+C17+C20+C21+C24+C28+C29+C30+C33+C34+C37+C38+C39+C40+C44+C45+C49</f>
        <v>25324</v>
      </c>
      <c r="D50" s="161">
        <f t="shared" ref="D50:AL50" si="40">D11+D16+D17+D20+D21+D24+D28+D29+D30+D33+D34+D37+D38+D39+D40+D44+D45+D49</f>
        <v>1066050</v>
      </c>
      <c r="E50" s="161">
        <f>E11+E16+E17+E20+E21+E24+E28+E29+E30+E33+E34+E37+E38+E39+E40+E44+E45+E49</f>
        <v>19808</v>
      </c>
      <c r="F50" s="161">
        <f t="shared" si="40"/>
        <v>1111182</v>
      </c>
      <c r="G50" s="161">
        <f t="shared" si="40"/>
        <v>107375</v>
      </c>
      <c r="H50" s="161">
        <f t="shared" si="40"/>
        <v>1078963</v>
      </c>
      <c r="I50" s="161">
        <f>I11+I16+I17+I20+I21+I24+I28+I29+I30+I33+I34+I37+I38+I39+I40+I44+I45+I49</f>
        <v>20014592.095949657</v>
      </c>
      <c r="J50" s="161">
        <f t="shared" si="40"/>
        <v>0</v>
      </c>
      <c r="K50" s="161">
        <f t="shared" si="40"/>
        <v>1685608.3492120251</v>
      </c>
      <c r="L50" s="161">
        <f t="shared" si="40"/>
        <v>7997687.5277376696</v>
      </c>
      <c r="M50" s="161">
        <f t="shared" si="40"/>
        <v>9638995.1300000045</v>
      </c>
      <c r="N50" s="161">
        <f>N11+N16+N17+N20+N21+N24+N28+N29+N30+N33+N34+N37+N38+N39+N40+N44+N45+N49</f>
        <v>19322291.006949693</v>
      </c>
      <c r="O50" s="161">
        <f t="shared" si="40"/>
        <v>0</v>
      </c>
      <c r="P50" s="161">
        <f>P11+P16+P17+P20+P21+P24+P28+P29+P30+P33+P34+P37+P38+P39+P40+P44+P45+P49</f>
        <v>19782868.581753917</v>
      </c>
      <c r="Q50" s="161">
        <f>Q11+Q16+Q17+Q20+Q21+Q24+Q28+Q29+Q30+Q33+Q34+Q37+Q38+Q39+Q40+Q44+Q45+Q49</f>
        <v>19776683.759641118</v>
      </c>
      <c r="R50" s="161">
        <f t="shared" si="40"/>
        <v>1132942.5255555555</v>
      </c>
      <c r="S50" s="161">
        <f t="shared" si="40"/>
        <v>4140791.3694444424</v>
      </c>
      <c r="T50" s="161">
        <f t="shared" si="40"/>
        <v>9015426.9500000086</v>
      </c>
      <c r="U50" s="161">
        <f t="shared" si="40"/>
        <v>14289160.845000008</v>
      </c>
      <c r="V50" s="161">
        <f t="shared" si="40"/>
        <v>1132942.5255555555</v>
      </c>
      <c r="W50" s="161">
        <f t="shared" si="40"/>
        <v>4140791.3694444424</v>
      </c>
      <c r="X50" s="161">
        <f t="shared" si="40"/>
        <v>9015426.9500000086</v>
      </c>
      <c r="Y50" s="161">
        <f t="shared" si="40"/>
        <v>14289160.845000008</v>
      </c>
      <c r="Z50" s="161">
        <f t="shared" si="40"/>
        <v>13821985.03672386</v>
      </c>
      <c r="AA50" s="161">
        <f t="shared" si="40"/>
        <v>13821985.03672386</v>
      </c>
      <c r="AC50" s="199">
        <f t="shared" si="40"/>
        <v>0</v>
      </c>
      <c r="AD50" s="161">
        <f t="shared" si="40"/>
        <v>0</v>
      </c>
      <c r="AE50" s="161">
        <f t="shared" si="40"/>
        <v>0</v>
      </c>
      <c r="AF50" s="161">
        <f t="shared" si="40"/>
        <v>0</v>
      </c>
      <c r="AG50" s="161">
        <f t="shared" si="40"/>
        <v>0</v>
      </c>
      <c r="AH50" s="161">
        <f t="shared" si="40"/>
        <v>0</v>
      </c>
      <c r="AI50" s="161">
        <f t="shared" si="40"/>
        <v>0</v>
      </c>
      <c r="AJ50" s="161">
        <f t="shared" si="40"/>
        <v>0</v>
      </c>
      <c r="AK50" s="161">
        <f t="shared" si="40"/>
        <v>0</v>
      </c>
      <c r="AL50" s="200">
        <f t="shared" si="40"/>
        <v>0</v>
      </c>
    </row>
    <row r="51" spans="1:38" s="210" customFormat="1" x14ac:dyDescent="0.2">
      <c r="D51" s="211"/>
      <c r="F51" s="211"/>
      <c r="G51" s="211"/>
      <c r="H51" s="211"/>
      <c r="I51" s="211"/>
      <c r="J51" s="211"/>
      <c r="N51" s="211"/>
      <c r="O51" s="211"/>
      <c r="P51" s="211"/>
      <c r="Q51" s="211"/>
      <c r="R51" s="211"/>
      <c r="S51" s="211"/>
      <c r="T51" s="211"/>
      <c r="U51" s="211"/>
      <c r="Y51" s="211"/>
      <c r="Z51" s="211"/>
      <c r="AA51" s="211"/>
    </row>
    <row r="52" spans="1:38" x14ac:dyDescent="0.2"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4" spans="1:38" x14ac:dyDescent="0.2">
      <c r="U54" s="212"/>
    </row>
  </sheetData>
  <mergeCells count="37"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  <mergeCell ref="I9:I10"/>
    <mergeCell ref="J9:J10"/>
    <mergeCell ref="K9:N9"/>
    <mergeCell ref="P9:P10"/>
    <mergeCell ref="Q9:Q10"/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IS</vt:lpstr>
      <vt:lpstr>BS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2024-03-07T13:55:04Z</dcterms:modified>
</cp:coreProperties>
</file>