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1.Reporting\[Supervision]\2023\12\"/>
    </mc:Choice>
  </mc:AlternateContent>
  <xr:revisionPtr revIDLastSave="0" documentId="13_ncr:1_{CC91B74F-4AC9-4E78-BE0F-A56CA9489F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" sheetId="2" r:id="rId1"/>
    <sheet name="BS" sheetId="1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F12" i="3"/>
  <c r="F13" i="3"/>
  <c r="F16" i="3"/>
  <c r="F15" i="3"/>
  <c r="F14" i="3"/>
  <c r="N12" i="3"/>
  <c r="N42" i="3"/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20" i="3" l="1"/>
  <c r="F19" i="3"/>
  <c r="F18" i="3"/>
  <c r="F22" i="3"/>
  <c r="F27" i="3"/>
  <c r="F26" i="3"/>
  <c r="F25" i="3"/>
  <c r="N22" i="3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U22" i="3"/>
  <c r="Y20" i="3"/>
  <c r="Y19" i="3"/>
  <c r="Y18" i="3"/>
  <c r="U20" i="3"/>
  <c r="U19" i="3"/>
  <c r="U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1" i="3"/>
  <c r="N39" i="3"/>
  <c r="N38" i="3"/>
  <c r="N37" i="3"/>
  <c r="N36" i="3"/>
  <c r="N35" i="3"/>
  <c r="N33" i="3"/>
  <c r="N32" i="3"/>
  <c r="N31" i="3"/>
  <c r="N29" i="3"/>
  <c r="N28" i="3"/>
  <c r="N27" i="3"/>
  <c r="N26" i="3"/>
  <c r="N25" i="3"/>
  <c r="N23" i="3"/>
  <c r="N20" i="3"/>
  <c r="N19" i="3"/>
  <c r="N18" i="3"/>
  <c r="N16" i="3"/>
  <c r="N15" i="3"/>
  <c r="N14" i="3"/>
  <c r="N1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E1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N50" i="3" s="1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9" i="1"/>
  <c r="F40" i="1"/>
  <c r="F50" i="1" s="1"/>
  <c r="C50" i="3" l="1"/>
  <c r="F22" i="2"/>
  <c r="W50" i="3"/>
  <c r="S50" i="3"/>
  <c r="F27" i="1"/>
  <c r="F35" i="2"/>
  <c r="F41" i="2" s="1"/>
  <c r="X50" i="3"/>
  <c r="K50" i="3"/>
  <c r="U34" i="3"/>
  <c r="H24" i="3"/>
  <c r="F24" i="3"/>
  <c r="F50" i="3" s="1"/>
  <c r="U21" i="3"/>
  <c r="Y24" i="3"/>
  <c r="U45" i="3"/>
  <c r="Y30" i="3"/>
  <c r="R50" i="3"/>
  <c r="H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<sst xmlns="http://schemas.openxmlformats.org/spreadsheetml/2006/main" count="335" uniqueCount="247">
  <si>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</si>
  <si>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</si>
  <si>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</si>
  <si>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</si>
  <si>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</si>
  <si>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</si>
  <si>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</si>
  <si>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</si>
  <si>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</si>
  <si>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</si>
  <si>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</si>
  <si>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</si>
  <si>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</si>
  <si>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</si>
  <si>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</si>
  <si>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</si>
  <si>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</si>
  <si>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</si>
  <si>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</si>
  <si>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</si>
  <si>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</si>
  <si>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</si>
  <si>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</si>
  <si>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</si>
  <si>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</si>
  <si>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</si>
  <si>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</si>
  <si>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</si>
  <si>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</si>
  <si>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</si>
  <si>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</si>
  <si>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</si>
  <si>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</si>
  <si>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</si>
  <si>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</si>
  <si>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</si>
  <si>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</si>
  <si>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</si>
  <si>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</si>
  <si>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</si>
  <si>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</si>
  <si>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</si>
  <si>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</si>
  <si>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</si>
  <si>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</si>
  <si>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</si>
  <si>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</si>
  <si>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</si>
  <si>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</si>
  <si>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</si>
  <si>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</si>
  <si>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</si>
  <si>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</si>
  <si>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</si>
  <si>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</si>
  <si>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</si>
  <si>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</si>
  <si>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</si>
  <si>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</si>
  <si>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</si>
  <si>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</si>
  <si>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</si>
  <si>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</si>
  <si>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</si>
  <si>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</si>
  <si>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</si>
  <si>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</si>
  <si>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</si>
  <si>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</si>
  <si>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</si>
  <si>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</si>
  <si>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</si>
  <si>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</si>
  <si>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</si>
  <si>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</si>
  <si>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</si>
  <si>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</si>
  <si>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</si>
  <si>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</si>
  <si>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</si>
  <si>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</si>
  <si>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</si>
  <si>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</si>
  <si>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</si>
  <si>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</si>
  <si>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</si>
  <si>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</si>
  <si>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</si>
  <si>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</si>
  <si>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</si>
  <si>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</si>
  <si>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</si>
  <si>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</si>
  <si>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</si>
  <si>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</si>
  <si>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</si>
  <si>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</si>
  <si>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</si>
  <si>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</si>
  <si>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</si>
  <si>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</si>
  <si>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</si>
  <si>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</si>
  <si>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</si>
  <si>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</si>
  <si>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</si>
  <si>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</si>
  <si>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</si>
  <si>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</si>
  <si>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</si>
  <si>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</si>
  <si>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</si>
  <si>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</si>
  <si>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</si>
  <si>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</si>
  <si>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</si>
  <si>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</si>
  <si>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</si>
  <si>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</si>
  <si>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</si>
  <si>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</si>
  <si>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</si>
  <si>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</si>
  <si>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</si>
  <si>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</si>
  <si>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</si>
  <si>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</si>
  <si>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</si>
  <si>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</si>
  <si>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</si>
  <si>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</si>
  <si>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</si>
  <si>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</si>
  <si>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</si>
  <si>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</si>
  <si>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</si>
  <si>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</si>
  <si>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</si>
  <si>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</si>
  <si>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</si>
  <si>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</si>
  <si>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</si>
  <si>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</si>
  <si>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</si>
  <si>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</si>
  <si>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</si>
  <si>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</si>
  <si>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</si>
  <si>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</si>
  <si>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</si>
  <si>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</si>
  <si>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</si>
  <si>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</si>
  <si>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</si>
  <si>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</si>
  <si>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</si>
  <si>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</si>
  <si>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</si>
  <si>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</si>
  <si>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</si>
  <si>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</si>
  <si>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</si>
  <si>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</si>
  <si>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</si>
  <si>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</si>
  <si>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</si>
  <si>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</si>
  <si>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</si>
  <si>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</si>
  <si>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</si>
  <si>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</si>
  <si>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</si>
  <si>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</si>
  <si>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</si>
  <si>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</si>
  <si>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</si>
  <si>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</si>
  <si>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</si>
  <si>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</si>
  <si>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</si>
  <si>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</si>
  <si>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</si>
  <si>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</si>
  <si>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</si>
  <si>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</si>
  <si>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</si>
  <si>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</si>
  <si>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</si>
  <si>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</si>
  <si>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</si>
  <si>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</si>
  <si>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</si>
  <si>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</si>
  <si>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</si>
  <si>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</si>
  <si>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</si>
  <si>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</si>
  <si>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</si>
  <si>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</si>
  <si>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</si>
  <si>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</si>
  <si>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</si>
  <si>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</si>
  <si>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</si>
  <si>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</si>
  <si>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</si>
  <si>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</si>
  <si>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</si>
  <si>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</si>
  <si>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</si>
  <si>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</si>
  <si>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</si>
  <si>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</si>
  <si>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</si>
  <si>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</si>
  <si>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</si>
  <si>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</si>
  <si>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</si>
  <si>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</si>
  <si>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</si>
  <si>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</si>
  <si>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</si>
  <si>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</si>
  <si>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</si>
  <si>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</si>
  <si>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</si>
  <si>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</si>
  <si>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</si>
  <si>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</si>
  <si>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</si>
  <si>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</si>
  <si>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</si>
  <si>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</si>
  <si>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</si>
  <si>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</si>
  <si>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</si>
  <si>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</si>
  <si>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</si>
  <si>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</si>
  <si>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</si>
  <si>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</si>
  <si>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</si>
  <si>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</si>
  <si>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</si>
  <si>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</si>
  <si>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</si>
  <si>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პერიოდი: 01.01.2023 - 31.12.2023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</si>
</sst>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tabSelected="1" zoomScale="90" zoomScaleNormal="90" workbookViewId="0">
      <pane ySplit="6" topLeftCell="A7" activePane="bottomLeft" state="frozen"/>
      <selection activeCell="C120" sqref="C120"/>
      <selection pane="bottomLeft" activeCell="D6" sqref="D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17" t="s">
        <v>0</v>
      </c>
      <c r="C1" s="217"/>
      <c r="D1" s="1" t="s">
        <v>1</v>
      </c>
      <c r="E1" s="218" t="s">
        <v>88</v>
      </c>
      <c r="F1" s="218"/>
    </row>
    <row r="2" spans="2:9" ht="15" customHeight="1" x14ac:dyDescent="0.2">
      <c r="B2" s="217" t="s">
        <v>246</v>
      </c>
      <c r="C2" s="217"/>
      <c r="D2" s="217"/>
      <c r="E2" s="217"/>
      <c r="F2" s="217"/>
    </row>
    <row r="3" spans="2:9" ht="15" customHeight="1" x14ac:dyDescent="0.2"/>
    <row r="4" spans="2:9" s="53" customFormat="1" ht="12.75" customHeight="1" x14ac:dyDescent="0.2">
      <c r="D4" s="219" t="s">
        <v>89</v>
      </c>
      <c r="E4" s="219"/>
      <c r="F4" s="219"/>
    </row>
    <row r="5" spans="2:9" ht="15" customHeight="1" thickBot="1" x14ac:dyDescent="0.25">
      <c r="E5" s="220" t="s">
        <v>4</v>
      </c>
      <c r="F5" s="220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16" t="s">
        <v>90</v>
      </c>
      <c r="D8" s="216"/>
      <c r="E8" s="216"/>
      <c r="F8" s="216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19322691.416949693</v>
      </c>
      <c r="F9" s="62">
        <v>14855175.631317161</v>
      </c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/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-457218.74345204467</v>
      </c>
      <c r="F11" s="67">
        <v>-213651.00605804799</v>
      </c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-6184.8221127995348</v>
      </c>
      <c r="F12" s="67">
        <v>-6294.1392939001125</v>
      </c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19773725.33828894</v>
      </c>
      <c r="F13" s="24">
        <f>F9-F10-F11+F12</f>
        <v>15062532.49808131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14289160.845000008</v>
      </c>
      <c r="F14" s="67">
        <v>11999459.869999999</v>
      </c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/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1209873.5537238568</v>
      </c>
      <c r="F16" s="67">
        <v>768935.13294585969</v>
      </c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/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1676753.22</v>
      </c>
      <c r="F18" s="67">
        <v>986657.41</v>
      </c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13822281.178723864</v>
      </c>
      <c r="F19" s="24">
        <f>F14-F15+F16-F17-F18</f>
        <v>11781737.592945859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>
        <v>34878.379999999997</v>
      </c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-665373.32000000007</v>
      </c>
      <c r="F21" s="24">
        <v>-522190.44530671637</v>
      </c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5286070.8395650759</v>
      </c>
      <c r="F22" s="75">
        <f>F13-F19-F20+F21</f>
        <v>2723726.0798287345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16" t="s">
        <v>105</v>
      </c>
      <c r="D24" s="216"/>
      <c r="E24" s="216"/>
      <c r="F24" s="216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-400.41000000000895</v>
      </c>
      <c r="F25" s="62">
        <v>5922.84</v>
      </c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/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-3358.8313530795958</v>
      </c>
      <c r="F27" s="67">
        <v>3352.4652840322979</v>
      </c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2958.4213530795869</v>
      </c>
      <c r="F29" s="24">
        <f>F25-F26-F27+F28</f>
        <v>2570.3747159677023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>
        <v>-296.142</v>
      </c>
      <c r="F32" s="67">
        <v>-200.87500000000006</v>
      </c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-296.142</v>
      </c>
      <c r="F35" s="24">
        <f>F30-F31+F32-F33-F34</f>
        <v>-200.87500000000006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3254.5633530795867</v>
      </c>
      <c r="F41" s="75">
        <f>F29-F35+F38-F39+F40</f>
        <v>2771.2497159677023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5289325.4029181553</v>
      </c>
      <c r="F43" s="83">
        <f>F22+F41</f>
        <v>2726497.3295447021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16" t="s">
        <v>116</v>
      </c>
      <c r="E45" s="216"/>
      <c r="F45" s="216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16" t="s">
        <v>121</v>
      </c>
      <c r="D51" s="216"/>
      <c r="E51" s="216"/>
      <c r="F51" s="216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870344.79</v>
      </c>
      <c r="F52" s="62">
        <v>517857.43999999994</v>
      </c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/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870344.79</v>
      </c>
      <c r="F61" s="75">
        <f>SUM(F52:F60)</f>
        <v>517857.43999999994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23" t="s">
        <v>137</v>
      </c>
      <c r="D63" s="223"/>
      <c r="E63" s="223"/>
      <c r="F63" s="223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2414436.8938775528</v>
      </c>
      <c r="F64" s="62">
        <v>2024297.36117564</v>
      </c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907474.8600000001</v>
      </c>
      <c r="F65" s="67">
        <v>1222292.3900000001</v>
      </c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40005.955149999994</v>
      </c>
      <c r="F66" s="67">
        <v>41807.619999999995</v>
      </c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193041.58000000002</v>
      </c>
      <c r="F67" s="67">
        <v>285464.39</v>
      </c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162940.76999999999</v>
      </c>
      <c r="F68" s="67">
        <v>216396.76</v>
      </c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-49514.27330413193</v>
      </c>
      <c r="F70" s="91">
        <v>-1247728.8251608</v>
      </c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2392255.8605864705</v>
      </c>
      <c r="F72" s="18">
        <f>F43+F49+F61-F64-F65-F66-F67-F68-F69+F70</f>
        <v>-1793632.5767917382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312033.37311997497</v>
      </c>
      <c r="F73" s="24">
        <v>219401</v>
      </c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2080222.4874664955</v>
      </c>
      <c r="F74" s="75">
        <f>F72-F73</f>
        <v>-2013033.5767917382</v>
      </c>
    </row>
    <row r="75" spans="2:6" x14ac:dyDescent="0.2">
      <c r="D75" s="76"/>
    </row>
    <row r="76" spans="2:6" x14ac:dyDescent="0.3">
      <c r="C76" s="221"/>
      <c r="D76" s="221"/>
      <c r="E76" s="221"/>
      <c r="F76" s="221"/>
    </row>
    <row r="77" spans="2:6" x14ac:dyDescent="0.2">
      <c r="C77" s="222"/>
      <c r="D77" s="222"/>
      <c r="E77" s="222"/>
      <c r="F77" s="222"/>
    </row>
    <row r="78" spans="2:6" x14ac:dyDescent="0.3">
      <c r="C78" s="221"/>
      <c r="D78" s="221"/>
      <c r="E78" s="221"/>
      <c r="F78" s="221"/>
    </row>
    <row r="79" spans="2:6" x14ac:dyDescent="0.2">
      <c r="C79" s="222"/>
      <c r="D79" s="222"/>
      <c r="E79" s="222"/>
      <c r="F79" s="222"/>
    </row>
    <row r="80" spans="2:6" x14ac:dyDescent="0.3">
      <c r="C80" s="221"/>
      <c r="D80" s="221"/>
      <c r="E80" s="221"/>
      <c r="F80" s="221"/>
    </row>
    <row r="81" spans="3:6" x14ac:dyDescent="0.2">
      <c r="C81" s="222"/>
      <c r="D81" s="222"/>
      <c r="E81" s="222"/>
      <c r="F81" s="222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C8:F8"/>
    <mergeCell ref="B1:C1"/>
    <mergeCell ref="E1:F1"/>
    <mergeCell ref="B2:F2"/>
    <mergeCell ref="D4:F4"/>
    <mergeCell ref="E5:F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zoomScale="90" zoomScaleNormal="90" workbookViewId="0">
      <pane ySplit="6" topLeftCell="A7" activePane="bottomLeft" state="frozen"/>
      <selection pane="bottomLeft" activeCell="D6" sqref="D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25" t="s">
        <v>0</v>
      </c>
      <c r="C1" s="225"/>
      <c r="D1" s="1" t="s">
        <v>1</v>
      </c>
      <c r="E1" s="226" t="s">
        <v>2</v>
      </c>
      <c r="F1" s="226"/>
    </row>
    <row r="2" spans="2:6" x14ac:dyDescent="0.3">
      <c r="B2" s="227" t="str">
        <f>IS!B2</f>
        <v>ანგარიშგების პერიოდი: 01.01.2023 - 31.12.2023</v>
      </c>
      <c r="C2" s="227"/>
      <c r="D2" s="227"/>
      <c r="E2" s="227"/>
      <c r="F2" s="227"/>
    </row>
    <row r="3" spans="2:6" x14ac:dyDescent="0.3">
      <c r="B3" s="3"/>
      <c r="C3" s="3"/>
    </row>
    <row r="4" spans="2:6" ht="18" customHeight="1" x14ac:dyDescent="0.35">
      <c r="B4" s="4"/>
      <c r="C4" s="228" t="s">
        <v>3</v>
      </c>
      <c r="D4" s="229"/>
      <c r="E4" s="229"/>
      <c r="F4" s="229"/>
    </row>
    <row r="5" spans="2:6" ht="15.75" thickBot="1" x14ac:dyDescent="0.35">
      <c r="E5" s="226" t="s">
        <v>4</v>
      </c>
      <c r="F5" s="226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24" t="s">
        <v>9</v>
      </c>
      <c r="D8" s="224"/>
      <c r="E8" s="224"/>
      <c r="F8" s="224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4561254.93</v>
      </c>
      <c r="F9" s="18">
        <v>2761374.0200000005</v>
      </c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9604344.5</v>
      </c>
      <c r="F10" s="24">
        <v>8589597.7999999989</v>
      </c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/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/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/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2330047.8623796012</v>
      </c>
      <c r="F14" s="24">
        <v>2664883.8199999998</v>
      </c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/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/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/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/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/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18418.908593300264</v>
      </c>
      <c r="F20" s="24">
        <v>24603.730706099886</v>
      </c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193624.52</v>
      </c>
      <c r="F21" s="24">
        <v>186070.59</v>
      </c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4359478.8599999994</v>
      </c>
      <c r="F22" s="24">
        <v>4530006.8169209994</v>
      </c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762203.39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36720.680000000008</v>
      </c>
      <c r="F24" s="24">
        <v>51367.600000000006</v>
      </c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2187671.8199999998</v>
      </c>
      <c r="F26" s="24">
        <v>2417439.5</v>
      </c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24053765.470972903</v>
      </c>
      <c r="F27" s="33">
        <f>SUM(F9:F26)</f>
        <v>21225343.877627101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24" t="s">
        <v>48</v>
      </c>
      <c r="D29" s="224"/>
      <c r="E29" s="224"/>
      <c r="F29" s="224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7371738.1055765776</v>
      </c>
      <c r="F30" s="18">
        <v>6622738.2686578436</v>
      </c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28676.55</v>
      </c>
      <c r="F31" s="24">
        <v>65497.42</v>
      </c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1427727.64</v>
      </c>
      <c r="F33" s="24">
        <v>1496719.35</v>
      </c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/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/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/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/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902260.48</v>
      </c>
      <c r="F39" s="24">
        <v>797248.63103942957</v>
      </c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9730402.7755765785</v>
      </c>
      <c r="F40" s="33">
        <f>SUM(F30:F39)</f>
        <v>8982203.6696972735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24" t="s">
        <v>71</v>
      </c>
      <c r="D42" s="224"/>
      <c r="E42" s="224"/>
      <c r="F42" s="224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>
        <v>19000000</v>
      </c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/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-7133317.112070174</v>
      </c>
      <c r="F46" s="24">
        <v>-5120283.5352784358</v>
      </c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2080222.4874664973</v>
      </c>
      <c r="F47" s="24">
        <v>-2013033.5767917382</v>
      </c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>
        <v>376457.31999999995</v>
      </c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14323362.695396325</v>
      </c>
      <c r="F49" s="47">
        <f>SUM(F43+F44-F45+F46+F47+F48)</f>
        <v>12243140.207929827</v>
      </c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24053765.470972903</v>
      </c>
      <c r="F50" s="51">
        <f>F40+F49</f>
        <v>21225343.877627101</v>
      </c>
    </row>
    <row r="51" spans="2:6" x14ac:dyDescent="0.3">
      <c r="E51" s="52"/>
    </row>
    <row r="52" spans="2:6" x14ac:dyDescent="0.3">
      <c r="E52" s="52"/>
    </row>
    <row r="53" spans="2:6" x14ac:dyDescent="0.3">
      <c r="C53" s="221"/>
      <c r="D53" s="221"/>
      <c r="E53" s="221"/>
      <c r="F53" s="221"/>
    </row>
    <row r="54" spans="2:6" x14ac:dyDescent="0.3">
      <c r="C54" s="222"/>
      <c r="D54" s="222"/>
      <c r="E54" s="222"/>
      <c r="F54" s="222"/>
    </row>
    <row r="55" spans="2:6" x14ac:dyDescent="0.3">
      <c r="C55" s="221"/>
      <c r="D55" s="221"/>
      <c r="E55" s="221"/>
      <c r="F55" s="221"/>
    </row>
    <row r="56" spans="2:6" x14ac:dyDescent="0.3">
      <c r="C56" s="222"/>
      <c r="D56" s="222"/>
      <c r="E56" s="222"/>
      <c r="F56" s="222"/>
    </row>
    <row r="57" spans="2:6" ht="15" customHeight="1" x14ac:dyDescent="0.3">
      <c r="C57" s="221"/>
      <c r="D57" s="221"/>
      <c r="E57" s="221"/>
      <c r="F57" s="221"/>
    </row>
    <row r="58" spans="2:6" x14ac:dyDescent="0.3">
      <c r="C58" s="222"/>
      <c r="D58" s="222"/>
      <c r="E58" s="222"/>
      <c r="F58" s="222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C8:F8"/>
    <mergeCell ref="B1:C1"/>
    <mergeCell ref="E1:F1"/>
    <mergeCell ref="B2:F2"/>
    <mergeCell ref="C4:F4"/>
    <mergeCell ref="E5:F5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:B10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32" t="s">
        <v>158</v>
      </c>
      <c r="B1" s="23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01.01.2023 - 31.12.2023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33" t="s">
        <v>162</v>
      </c>
      <c r="AD6" s="233"/>
      <c r="AE6" s="233"/>
      <c r="AF6" s="233"/>
      <c r="AG6" s="233"/>
      <c r="AH6" s="233"/>
      <c r="AI6" s="233"/>
      <c r="AJ6" s="233"/>
      <c r="AK6" s="233"/>
      <c r="AL6" s="23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34"/>
      <c r="AD7" s="234"/>
      <c r="AE7" s="234"/>
      <c r="AF7" s="234"/>
      <c r="AG7" s="234"/>
      <c r="AH7" s="234"/>
      <c r="AI7" s="234"/>
      <c r="AJ7" s="234"/>
      <c r="AK7" s="234"/>
      <c r="AL7" s="234"/>
    </row>
    <row r="8" spans="1:38" ht="58.15" customHeight="1" x14ac:dyDescent="0.2">
      <c r="A8" s="235" t="s">
        <v>166</v>
      </c>
      <c r="B8" s="231" t="s">
        <v>167</v>
      </c>
      <c r="C8" s="240" t="s">
        <v>168</v>
      </c>
      <c r="D8" s="230"/>
      <c r="E8" s="230"/>
      <c r="F8" s="230"/>
      <c r="G8" s="230"/>
      <c r="H8" s="241" t="s">
        <v>169</v>
      </c>
      <c r="I8" s="230" t="s">
        <v>170</v>
      </c>
      <c r="J8" s="230"/>
      <c r="K8" s="230" t="s">
        <v>171</v>
      </c>
      <c r="L8" s="230"/>
      <c r="M8" s="230"/>
      <c r="N8" s="230"/>
      <c r="O8" s="230"/>
      <c r="P8" s="230" t="s">
        <v>172</v>
      </c>
      <c r="Q8" s="230"/>
      <c r="R8" s="230" t="s">
        <v>173</v>
      </c>
      <c r="S8" s="230"/>
      <c r="T8" s="230"/>
      <c r="U8" s="230"/>
      <c r="V8" s="230"/>
      <c r="W8" s="230"/>
      <c r="X8" s="230"/>
      <c r="Y8" s="230"/>
      <c r="Z8" s="230" t="s">
        <v>174</v>
      </c>
      <c r="AA8" s="231"/>
      <c r="AC8" s="244" t="s">
        <v>170</v>
      </c>
      <c r="AD8" s="230"/>
      <c r="AE8" s="230" t="s">
        <v>171</v>
      </c>
      <c r="AF8" s="230"/>
      <c r="AG8" s="230" t="s">
        <v>175</v>
      </c>
      <c r="AH8" s="230"/>
      <c r="AI8" s="230" t="s">
        <v>176</v>
      </c>
      <c r="AJ8" s="230"/>
      <c r="AK8" s="230" t="s">
        <v>174</v>
      </c>
      <c r="AL8" s="231"/>
    </row>
    <row r="9" spans="1:38" ht="50.25" customHeight="1" x14ac:dyDescent="0.2">
      <c r="A9" s="236"/>
      <c r="B9" s="238"/>
      <c r="C9" s="254" t="s">
        <v>177</v>
      </c>
      <c r="D9" s="247"/>
      <c r="E9" s="247"/>
      <c r="F9" s="247"/>
      <c r="G9" s="95" t="s">
        <v>178</v>
      </c>
      <c r="H9" s="242"/>
      <c r="I9" s="245" t="s">
        <v>179</v>
      </c>
      <c r="J9" s="245" t="s">
        <v>180</v>
      </c>
      <c r="K9" s="247" t="s">
        <v>179</v>
      </c>
      <c r="L9" s="247"/>
      <c r="M9" s="247"/>
      <c r="N9" s="247"/>
      <c r="O9" s="95" t="s">
        <v>180</v>
      </c>
      <c r="P9" s="245" t="s">
        <v>181</v>
      </c>
      <c r="Q9" s="245" t="s">
        <v>182</v>
      </c>
      <c r="R9" s="247" t="s">
        <v>183</v>
      </c>
      <c r="S9" s="247"/>
      <c r="T9" s="247"/>
      <c r="U9" s="247"/>
      <c r="V9" s="247" t="s">
        <v>184</v>
      </c>
      <c r="W9" s="247"/>
      <c r="X9" s="247"/>
      <c r="Y9" s="247"/>
      <c r="Z9" s="245" t="s">
        <v>185</v>
      </c>
      <c r="AA9" s="248" t="s">
        <v>186</v>
      </c>
      <c r="AC9" s="252" t="s">
        <v>179</v>
      </c>
      <c r="AD9" s="245" t="s">
        <v>180</v>
      </c>
      <c r="AE9" s="245" t="s">
        <v>179</v>
      </c>
      <c r="AF9" s="245" t="s">
        <v>180</v>
      </c>
      <c r="AG9" s="245" t="s">
        <v>181</v>
      </c>
      <c r="AH9" s="245" t="s">
        <v>182</v>
      </c>
      <c r="AI9" s="245" t="s">
        <v>183</v>
      </c>
      <c r="AJ9" s="245" t="s">
        <v>184</v>
      </c>
      <c r="AK9" s="245" t="s">
        <v>185</v>
      </c>
      <c r="AL9" s="248" t="s">
        <v>186</v>
      </c>
    </row>
    <row r="10" spans="1:38" ht="51.6" customHeight="1" thickBot="1" x14ac:dyDescent="0.25">
      <c r="A10" s="237"/>
      <c r="B10" s="23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43"/>
      <c r="I10" s="246"/>
      <c r="J10" s="246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46"/>
      <c r="Q10" s="246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46"/>
      <c r="AA10" s="249"/>
      <c r="AC10" s="253"/>
      <c r="AD10" s="246"/>
      <c r="AE10" s="246"/>
      <c r="AF10" s="246"/>
      <c r="AG10" s="246"/>
      <c r="AH10" s="246"/>
      <c r="AI10" s="246"/>
      <c r="AJ10" s="246"/>
      <c r="AK10" s="246"/>
      <c r="AL10" s="249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862</v>
      </c>
      <c r="D11" s="101">
        <f t="shared" si="0"/>
        <v>0</v>
      </c>
      <c r="E11" s="101">
        <f t="shared" si="0"/>
        <v>253</v>
      </c>
      <c r="F11" s="101">
        <f t="shared" si="0"/>
        <v>1115</v>
      </c>
      <c r="G11" s="101">
        <f t="shared" si="0"/>
        <v>945</v>
      </c>
      <c r="H11" s="102"/>
      <c r="I11" s="101">
        <f t="shared" si="0"/>
        <v>2216.0099999999925</v>
      </c>
      <c r="J11" s="101">
        <f t="shared" si="0"/>
        <v>0</v>
      </c>
      <c r="K11" s="101">
        <f t="shared" si="0"/>
        <v>1756.9799999999927</v>
      </c>
      <c r="L11" s="101">
        <f t="shared" si="0"/>
        <v>0</v>
      </c>
      <c r="M11" s="101">
        <f t="shared" si="0"/>
        <v>-2157.3900000000017</v>
      </c>
      <c r="N11" s="103">
        <f>SUM(N12:N15)</f>
        <v>-400.41000000000895</v>
      </c>
      <c r="O11" s="101">
        <f t="shared" si="0"/>
        <v>0</v>
      </c>
      <c r="P11" s="103">
        <f t="shared" si="0"/>
        <v>2958.4213530795869</v>
      </c>
      <c r="Q11" s="101">
        <f t="shared" si="0"/>
        <v>2958.4213530795869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-296.142</v>
      </c>
      <c r="AA11" s="104">
        <f>SUM(AA12:AA15)</f>
        <v>-296.142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862</v>
      </c>
      <c r="D12" s="109"/>
      <c r="E12" s="109">
        <v>253</v>
      </c>
      <c r="F12" s="154">
        <f t="shared" ref="F12:F20" si="1">SUM(C12:E12)</f>
        <v>1115</v>
      </c>
      <c r="G12" s="109">
        <v>945</v>
      </c>
      <c r="H12" s="111"/>
      <c r="I12" s="112">
        <v>2216.0099999999925</v>
      </c>
      <c r="J12" s="112"/>
      <c r="K12" s="113">
        <v>1756.9799999999927</v>
      </c>
      <c r="L12" s="113"/>
      <c r="M12" s="112">
        <v>-2157.3900000000017</v>
      </c>
      <c r="N12" s="114">
        <f>SUM(K12:M12)</f>
        <v>-400.41000000000895</v>
      </c>
      <c r="O12" s="112"/>
      <c r="P12" s="114">
        <v>2958.4213530795869</v>
      </c>
      <c r="Q12" s="112">
        <v>2958.4213530795869</v>
      </c>
      <c r="R12" s="112"/>
      <c r="S12" s="112"/>
      <c r="T12" s="112"/>
      <c r="U12" s="114">
        <f t="shared" ref="U12:U49" si="2">SUM(R12:T12)</f>
        <v>0</v>
      </c>
      <c r="V12" s="112"/>
      <c r="W12" s="112"/>
      <c r="X12" s="112"/>
      <c r="Y12" s="114">
        <f t="shared" ref="Y12:Y16" si="3">SUM(V12:X12)</f>
        <v>0</v>
      </c>
      <c r="Z12" s="112">
        <v>-296.142</v>
      </c>
      <c r="AA12" s="112">
        <v>-296.142</v>
      </c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>
        <f t="shared" si="1"/>
        <v>0</v>
      </c>
      <c r="G13" s="113"/>
      <c r="H13" s="120"/>
      <c r="I13" s="113"/>
      <c r="J13" s="113"/>
      <c r="K13" s="113"/>
      <c r="L13" s="113"/>
      <c r="M13" s="113"/>
      <c r="N13" s="121">
        <f t="shared" ref="N13:N16" si="4">SUM(K13:M13)</f>
        <v>0</v>
      </c>
      <c r="O13" s="112"/>
      <c r="P13" s="121"/>
      <c r="Q13" s="113"/>
      <c r="R13" s="113"/>
      <c r="S13" s="113"/>
      <c r="T13" s="113"/>
      <c r="U13" s="121">
        <f t="shared" si="2"/>
        <v>0</v>
      </c>
      <c r="V13" s="113"/>
      <c r="W13" s="113"/>
      <c r="X13" s="113"/>
      <c r="Y13" s="121">
        <f t="shared" si="3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>
        <f t="shared" si="1"/>
        <v>0</v>
      </c>
      <c r="G14" s="113"/>
      <c r="H14" s="120"/>
      <c r="I14" s="113"/>
      <c r="J14" s="113"/>
      <c r="K14" s="113"/>
      <c r="L14" s="113"/>
      <c r="M14" s="113"/>
      <c r="N14" s="121">
        <f t="shared" si="4"/>
        <v>0</v>
      </c>
      <c r="O14" s="112"/>
      <c r="P14" s="121"/>
      <c r="Q14" s="113"/>
      <c r="R14" s="113"/>
      <c r="S14" s="113"/>
      <c r="T14" s="113"/>
      <c r="U14" s="121">
        <f t="shared" si="2"/>
        <v>0</v>
      </c>
      <c r="V14" s="113"/>
      <c r="W14" s="113"/>
      <c r="X14" s="113"/>
      <c r="Y14" s="121">
        <f t="shared" si="3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>
        <f t="shared" si="1"/>
        <v>0</v>
      </c>
      <c r="G15" s="113"/>
      <c r="H15" s="120"/>
      <c r="I15" s="113"/>
      <c r="J15" s="113"/>
      <c r="K15" s="113"/>
      <c r="L15" s="113"/>
      <c r="M15" s="113"/>
      <c r="N15" s="121">
        <f t="shared" si="4"/>
        <v>0</v>
      </c>
      <c r="O15" s="112"/>
      <c r="P15" s="121"/>
      <c r="Q15" s="113"/>
      <c r="R15" s="113"/>
      <c r="S15" s="113"/>
      <c r="T15" s="113"/>
      <c r="U15" s="121">
        <f t="shared" si="2"/>
        <v>0</v>
      </c>
      <c r="V15" s="113"/>
      <c r="W15" s="113"/>
      <c r="X15" s="113"/>
      <c r="Y15" s="121">
        <f t="shared" si="3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2996</v>
      </c>
      <c r="D16" s="130">
        <v>1338</v>
      </c>
      <c r="E16" s="130">
        <v>470</v>
      </c>
      <c r="F16" s="131">
        <f t="shared" si="1"/>
        <v>4804</v>
      </c>
      <c r="G16" s="131">
        <v>2478</v>
      </c>
      <c r="H16" s="102"/>
      <c r="I16" s="131">
        <v>22623.239999999983</v>
      </c>
      <c r="J16" s="131"/>
      <c r="K16" s="131">
        <v>2196.8900000000422</v>
      </c>
      <c r="L16" s="131">
        <v>19823.599999999999</v>
      </c>
      <c r="M16" s="131">
        <v>-614.93999999999494</v>
      </c>
      <c r="N16" s="132">
        <f t="shared" si="4"/>
        <v>21405.550000000047</v>
      </c>
      <c r="O16" s="131"/>
      <c r="P16" s="131">
        <v>22529.85367337579</v>
      </c>
      <c r="Q16" s="131">
        <v>22529.85367337579</v>
      </c>
      <c r="R16" s="131"/>
      <c r="S16" s="131"/>
      <c r="T16" s="131"/>
      <c r="U16" s="132">
        <f t="shared" si="2"/>
        <v>0</v>
      </c>
      <c r="V16" s="131"/>
      <c r="W16" s="131"/>
      <c r="X16" s="131"/>
      <c r="Y16" s="132">
        <f t="shared" si="3"/>
        <v>0</v>
      </c>
      <c r="Z16" s="131">
        <v>-989.35750000000485</v>
      </c>
      <c r="AA16" s="131">
        <v>-989.35750000000485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6571</v>
      </c>
      <c r="D17" s="101">
        <f>SUM(D18:D19)</f>
        <v>1562</v>
      </c>
      <c r="E17" s="101">
        <f>SUM(E18:E19)</f>
        <v>3418</v>
      </c>
      <c r="F17" s="104">
        <f>SUM(F18:F19)</f>
        <v>11551</v>
      </c>
      <c r="G17" s="101">
        <f>SUM(G18:G19)</f>
        <v>6971</v>
      </c>
      <c r="H17" s="135"/>
      <c r="I17" s="101">
        <f t="shared" ref="I17:Y17" si="5">SUM(I18:I19)</f>
        <v>154651.72688899597</v>
      </c>
      <c r="J17" s="101">
        <f t="shared" si="5"/>
        <v>0</v>
      </c>
      <c r="K17" s="101">
        <f t="shared" si="5"/>
        <v>46977.542397996258</v>
      </c>
      <c r="L17" s="101">
        <f t="shared" si="5"/>
        <v>72755.260464999941</v>
      </c>
      <c r="M17" s="101">
        <f t="shared" si="5"/>
        <v>28584.710000000214</v>
      </c>
      <c r="N17" s="103">
        <f t="shared" si="5"/>
        <v>148317.51286299643</v>
      </c>
      <c r="O17" s="103">
        <f t="shared" si="5"/>
        <v>0</v>
      </c>
      <c r="P17" s="103">
        <f t="shared" si="5"/>
        <v>134960.66964581437</v>
      </c>
      <c r="Q17" s="101">
        <f t="shared" si="5"/>
        <v>134960.66964581437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5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5"/>
        <v>0</v>
      </c>
      <c r="Z17" s="101">
        <f>SUM(Z18:Z19)</f>
        <v>26158.497995349899</v>
      </c>
      <c r="AA17" s="101">
        <f>SUM(AA18:AA19)</f>
        <v>26158.497995349899</v>
      </c>
      <c r="AC17" s="105">
        <f t="shared" ref="AC17:AL17" si="6">SUM(AC18:AC19)</f>
        <v>0</v>
      </c>
      <c r="AD17" s="101">
        <f t="shared" si="6"/>
        <v>0</v>
      </c>
      <c r="AE17" s="101">
        <f t="shared" si="6"/>
        <v>0</v>
      </c>
      <c r="AF17" s="101">
        <f t="shared" si="6"/>
        <v>0</v>
      </c>
      <c r="AG17" s="101">
        <f t="shared" si="6"/>
        <v>0</v>
      </c>
      <c r="AH17" s="101">
        <f t="shared" si="6"/>
        <v>0</v>
      </c>
      <c r="AI17" s="101">
        <f t="shared" si="6"/>
        <v>0</v>
      </c>
      <c r="AJ17" s="101">
        <f t="shared" si="6"/>
        <v>0</v>
      </c>
      <c r="AK17" s="101">
        <f t="shared" si="6"/>
        <v>0</v>
      </c>
      <c r="AL17" s="106">
        <f t="shared" si="6"/>
        <v>0</v>
      </c>
    </row>
    <row r="18" spans="1:38" s="213" customFormat="1" ht="24.95" customHeight="1" x14ac:dyDescent="0.25">
      <c r="A18" s="107"/>
      <c r="B18" s="136" t="s">
        <v>198</v>
      </c>
      <c r="C18" s="109">
        <v>6499</v>
      </c>
      <c r="D18" s="109">
        <v>0</v>
      </c>
      <c r="E18" s="109">
        <v>211</v>
      </c>
      <c r="F18" s="154">
        <f t="shared" si="1"/>
        <v>6710</v>
      </c>
      <c r="G18" s="138">
        <v>3034</v>
      </c>
      <c r="H18" s="139"/>
      <c r="I18" s="138">
        <v>44873.789999995643</v>
      </c>
      <c r="J18" s="113"/>
      <c r="K18" s="138">
        <v>43730.979999996256</v>
      </c>
      <c r="L18" s="138">
        <v>0</v>
      </c>
      <c r="M18" s="138">
        <v>618.84</v>
      </c>
      <c r="N18" s="140">
        <f t="shared" ref="N18:N20" si="7">SUM(K18:M18)</f>
        <v>44349.819999996253</v>
      </c>
      <c r="O18" s="112"/>
      <c r="P18" s="140">
        <v>39667.394229900587</v>
      </c>
      <c r="Q18" s="138">
        <v>39667.394229900587</v>
      </c>
      <c r="R18" s="138"/>
      <c r="S18" s="138"/>
      <c r="T18" s="138"/>
      <c r="U18" s="138">
        <f t="shared" si="2"/>
        <v>0</v>
      </c>
      <c r="V18" s="138"/>
      <c r="W18" s="138"/>
      <c r="X18" s="138"/>
      <c r="Y18" s="138">
        <f t="shared" ref="Y18:Y20" si="8">SUM(V18:X18)</f>
        <v>0</v>
      </c>
      <c r="Z18" s="138">
        <v>10377.618399999892</v>
      </c>
      <c r="AA18" s="138">
        <v>10377.618399999892</v>
      </c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72</v>
      </c>
      <c r="D19" s="109">
        <v>1562</v>
      </c>
      <c r="E19" s="109">
        <v>3207</v>
      </c>
      <c r="F19" s="154">
        <f t="shared" si="1"/>
        <v>4841</v>
      </c>
      <c r="G19" s="144">
        <v>3937</v>
      </c>
      <c r="H19" s="127"/>
      <c r="I19" s="144">
        <v>109777.93688900031</v>
      </c>
      <c r="J19" s="113"/>
      <c r="K19" s="144">
        <v>3246.5623980000018</v>
      </c>
      <c r="L19" s="144">
        <v>72755.260464999941</v>
      </c>
      <c r="M19" s="144">
        <v>27965.870000000214</v>
      </c>
      <c r="N19" s="145">
        <f t="shared" si="7"/>
        <v>103967.69286300016</v>
      </c>
      <c r="O19" s="112"/>
      <c r="P19" s="145">
        <v>95293.275415913784</v>
      </c>
      <c r="Q19" s="144">
        <v>95293.275415913784</v>
      </c>
      <c r="R19" s="144"/>
      <c r="S19" s="144"/>
      <c r="T19" s="144"/>
      <c r="U19" s="144">
        <f t="shared" si="2"/>
        <v>0</v>
      </c>
      <c r="V19" s="144"/>
      <c r="W19" s="144"/>
      <c r="X19" s="144"/>
      <c r="Y19" s="144">
        <f t="shared" si="8"/>
        <v>0</v>
      </c>
      <c r="Z19" s="144">
        <v>15780.879595350005</v>
      </c>
      <c r="AA19" s="144">
        <v>15780.879595350005</v>
      </c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3350</v>
      </c>
      <c r="D20" s="130">
        <v>7230</v>
      </c>
      <c r="E20" s="130">
        <v>545</v>
      </c>
      <c r="F20" s="131">
        <f t="shared" si="1"/>
        <v>11125</v>
      </c>
      <c r="G20" s="131">
        <v>7557</v>
      </c>
      <c r="H20" s="102"/>
      <c r="I20" s="131">
        <v>2864775.3100000694</v>
      </c>
      <c r="J20" s="131"/>
      <c r="K20" s="131">
        <v>1088136.920000029</v>
      </c>
      <c r="L20" s="131">
        <v>1350554.5300000003</v>
      </c>
      <c r="M20" s="131">
        <v>-93536.669999991849</v>
      </c>
      <c r="N20" s="132">
        <f t="shared" si="7"/>
        <v>2345154.780000037</v>
      </c>
      <c r="O20" s="131"/>
      <c r="P20" s="131">
        <v>3056631.257841954</v>
      </c>
      <c r="Q20" s="131">
        <v>3056631.257841954</v>
      </c>
      <c r="R20" s="131">
        <v>907053.41999999993</v>
      </c>
      <c r="S20" s="131">
        <v>272385.67999999982</v>
      </c>
      <c r="T20" s="131">
        <v>734225.86000000022</v>
      </c>
      <c r="U20" s="131">
        <f t="shared" si="2"/>
        <v>1913664.96</v>
      </c>
      <c r="V20" s="131">
        <v>907053.41999999993</v>
      </c>
      <c r="W20" s="131">
        <v>272385.67999999982</v>
      </c>
      <c r="X20" s="131">
        <v>734225.86000000022</v>
      </c>
      <c r="Y20" s="131">
        <f t="shared" si="8"/>
        <v>1913664.96</v>
      </c>
      <c r="Z20" s="131">
        <v>1759238.1000000073</v>
      </c>
      <c r="AA20" s="131">
        <v>1759238.1000000073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9">SUM(C22:C23)</f>
        <v>102</v>
      </c>
      <c r="D21" s="101">
        <f t="shared" si="9"/>
        <v>1762</v>
      </c>
      <c r="E21" s="101">
        <f t="shared" si="9"/>
        <v>7560</v>
      </c>
      <c r="F21" s="104">
        <f t="shared" si="9"/>
        <v>9424</v>
      </c>
      <c r="G21" s="101">
        <f t="shared" si="9"/>
        <v>7690</v>
      </c>
      <c r="H21" s="101">
        <f>SUM(H22:H23)</f>
        <v>9424</v>
      </c>
      <c r="I21" s="101">
        <f t="shared" si="9"/>
        <v>11151147.570179917</v>
      </c>
      <c r="J21" s="101">
        <f t="shared" si="9"/>
        <v>0</v>
      </c>
      <c r="K21" s="101">
        <f t="shared" si="9"/>
        <v>97256.09266299993</v>
      </c>
      <c r="L21" s="101">
        <f t="shared" si="9"/>
        <v>1551243.6279390019</v>
      </c>
      <c r="M21" s="101">
        <f t="shared" si="9"/>
        <v>9367488.4199999943</v>
      </c>
      <c r="N21" s="103">
        <f t="shared" si="9"/>
        <v>11015988.140601996</v>
      </c>
      <c r="O21" s="103">
        <f t="shared" si="9"/>
        <v>0</v>
      </c>
      <c r="P21" s="103">
        <f t="shared" si="9"/>
        <v>10856340.070179189</v>
      </c>
      <c r="Q21" s="101">
        <f t="shared" si="9"/>
        <v>10856340.070179189</v>
      </c>
      <c r="R21" s="101">
        <f>SUM(R22:R23)</f>
        <v>95424.84</v>
      </c>
      <c r="S21" s="101">
        <f>SUM(S22:S23)</f>
        <v>1293618.8999999966</v>
      </c>
      <c r="T21" s="101">
        <f>SUM(T22:T23)</f>
        <v>7763397.180000009</v>
      </c>
      <c r="U21" s="101">
        <f t="shared" si="9"/>
        <v>9152440.9200000055</v>
      </c>
      <c r="V21" s="101">
        <f>SUM(V22:V23)</f>
        <v>95424.84</v>
      </c>
      <c r="W21" s="101">
        <f>SUM(W22:W23)</f>
        <v>1293618.8999999966</v>
      </c>
      <c r="X21" s="101">
        <f>SUM(X22:X23)</f>
        <v>7763397.180000009</v>
      </c>
      <c r="Y21" s="101">
        <f t="shared" si="9"/>
        <v>9152440.9200000055</v>
      </c>
      <c r="Z21" s="101">
        <f>SUM(Z22:Z23)</f>
        <v>9354793.5487823132</v>
      </c>
      <c r="AA21" s="101">
        <f>SUM(AA22:AA23)</f>
        <v>9354793.5487823132</v>
      </c>
      <c r="AC21" s="105">
        <f t="shared" ref="AC21:AL21" si="10">SUM(AC22:AC23)</f>
        <v>0</v>
      </c>
      <c r="AD21" s="101">
        <f t="shared" si="10"/>
        <v>0</v>
      </c>
      <c r="AE21" s="101">
        <f t="shared" si="10"/>
        <v>0</v>
      </c>
      <c r="AF21" s="101">
        <f t="shared" si="10"/>
        <v>0</v>
      </c>
      <c r="AG21" s="101">
        <f t="shared" si="10"/>
        <v>0</v>
      </c>
      <c r="AH21" s="101">
        <f t="shared" si="10"/>
        <v>0</v>
      </c>
      <c r="AI21" s="101">
        <f t="shared" si="10"/>
        <v>0</v>
      </c>
      <c r="AJ21" s="101">
        <f t="shared" si="10"/>
        <v>0</v>
      </c>
      <c r="AK21" s="101">
        <f t="shared" si="10"/>
        <v>0</v>
      </c>
      <c r="AL21" s="106">
        <f t="shared" si="10"/>
        <v>0</v>
      </c>
    </row>
    <row r="22" spans="1:38" s="213" customFormat="1" ht="24.95" customHeight="1" x14ac:dyDescent="0.25">
      <c r="A22" s="107"/>
      <c r="B22" s="136" t="s">
        <v>204</v>
      </c>
      <c r="C22" s="109">
        <v>102</v>
      </c>
      <c r="D22" s="109">
        <v>1762</v>
      </c>
      <c r="E22" s="109">
        <v>7560</v>
      </c>
      <c r="F22" s="154">
        <f>SUM(C22:E22)</f>
        <v>9424</v>
      </c>
      <c r="G22" s="112">
        <v>7690</v>
      </c>
      <c r="H22" s="110">
        <v>9424</v>
      </c>
      <c r="I22" s="112">
        <v>11151147.570179917</v>
      </c>
      <c r="J22" s="113"/>
      <c r="K22" s="112">
        <v>97256.09266299993</v>
      </c>
      <c r="L22" s="112">
        <v>1551243.6279390019</v>
      </c>
      <c r="M22" s="112">
        <v>9367488.4199999943</v>
      </c>
      <c r="N22" s="114">
        <f t="shared" ref="N22:N23" si="11">SUM(K22:M22)</f>
        <v>11015988.140601996</v>
      </c>
      <c r="O22" s="112"/>
      <c r="P22" s="114">
        <v>10856340.070179189</v>
      </c>
      <c r="Q22" s="112">
        <v>10856340.070179189</v>
      </c>
      <c r="R22" s="138">
        <v>95424.84</v>
      </c>
      <c r="S22" s="138">
        <v>1293618.8999999966</v>
      </c>
      <c r="T22" s="138">
        <v>7763397.180000009</v>
      </c>
      <c r="U22" s="112">
        <f t="shared" si="2"/>
        <v>9152440.9200000055</v>
      </c>
      <c r="V22" s="138">
        <v>95424.84</v>
      </c>
      <c r="W22" s="138">
        <v>1293618.8999999966</v>
      </c>
      <c r="X22" s="138">
        <v>7763397.180000009</v>
      </c>
      <c r="Y22" s="112">
        <f t="shared" ref="Y22:Y23" si="12">SUM(V22:X22)</f>
        <v>9152440.9200000055</v>
      </c>
      <c r="Z22" s="112">
        <v>9354793.5487823132</v>
      </c>
      <c r="AA22" s="112">
        <v>9354793.5487823132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1"/>
        <v>0</v>
      </c>
      <c r="O23" s="112"/>
      <c r="P23" s="155"/>
      <c r="Q23" s="154"/>
      <c r="R23" s="154"/>
      <c r="S23" s="154"/>
      <c r="T23" s="154"/>
      <c r="U23" s="154">
        <f t="shared" si="2"/>
        <v>0</v>
      </c>
      <c r="V23" s="154"/>
      <c r="W23" s="154"/>
      <c r="X23" s="154"/>
      <c r="Y23" s="154">
        <f t="shared" si="12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3">SUM(C25:C27)</f>
        <v>10696</v>
      </c>
      <c r="D24" s="159">
        <f t="shared" si="13"/>
        <v>1051283</v>
      </c>
      <c r="E24" s="159">
        <f t="shared" si="13"/>
        <v>7560</v>
      </c>
      <c r="F24" s="160">
        <f t="shared" si="13"/>
        <v>1069539</v>
      </c>
      <c r="G24" s="159">
        <f t="shared" si="13"/>
        <v>81205</v>
      </c>
      <c r="H24" s="159">
        <f t="shared" si="13"/>
        <v>1069539</v>
      </c>
      <c r="I24" s="159">
        <f t="shared" si="13"/>
        <v>3338951.6805076776</v>
      </c>
      <c r="J24" s="159">
        <f t="shared" si="13"/>
        <v>0</v>
      </c>
      <c r="K24" s="159">
        <f t="shared" si="13"/>
        <v>107761.01415100007</v>
      </c>
      <c r="L24" s="159">
        <f t="shared" si="13"/>
        <v>2882296.0609606681</v>
      </c>
      <c r="M24" s="159">
        <f t="shared" si="13"/>
        <v>322556.00000000169</v>
      </c>
      <c r="N24" s="161">
        <f t="shared" si="13"/>
        <v>3312613.07511167</v>
      </c>
      <c r="O24" s="161">
        <f t="shared" si="13"/>
        <v>0</v>
      </c>
      <c r="P24" s="161">
        <f t="shared" si="13"/>
        <v>3271287.8973264787</v>
      </c>
      <c r="Q24" s="159">
        <f t="shared" si="13"/>
        <v>3271287.8973264787</v>
      </c>
      <c r="R24" s="159">
        <f t="shared" si="13"/>
        <v>22410.195555555565</v>
      </c>
      <c r="S24" s="159">
        <f t="shared" si="13"/>
        <v>745185.1594444447</v>
      </c>
      <c r="T24" s="159">
        <f t="shared" si="13"/>
        <v>517803.90999999992</v>
      </c>
      <c r="U24" s="159">
        <f t="shared" si="13"/>
        <v>1285399.2650000001</v>
      </c>
      <c r="V24" s="159">
        <f t="shared" ref="V24:X24" si="14">SUM(V25:V27)</f>
        <v>22410.195555555565</v>
      </c>
      <c r="W24" s="159">
        <f t="shared" si="14"/>
        <v>745185.1594444447</v>
      </c>
      <c r="X24" s="159">
        <f t="shared" si="14"/>
        <v>517803.90999999992</v>
      </c>
      <c r="Y24" s="159">
        <f t="shared" si="13"/>
        <v>1285399.2650000001</v>
      </c>
      <c r="Z24" s="159">
        <f>SUM(Z25:Z27)</f>
        <v>1389974.7139819893</v>
      </c>
      <c r="AA24" s="159">
        <f>SUM(AA25:AA27)</f>
        <v>1389974.7139819893</v>
      </c>
      <c r="AC24" s="162">
        <f t="shared" ref="AC24:AL24" si="15">SUM(AC25:AC27)</f>
        <v>0</v>
      </c>
      <c r="AD24" s="159">
        <f t="shared" si="15"/>
        <v>0</v>
      </c>
      <c r="AE24" s="159">
        <f t="shared" si="15"/>
        <v>0</v>
      </c>
      <c r="AF24" s="159">
        <f t="shared" si="15"/>
        <v>0</v>
      </c>
      <c r="AG24" s="159">
        <f t="shared" si="15"/>
        <v>0</v>
      </c>
      <c r="AH24" s="159">
        <f t="shared" si="15"/>
        <v>0</v>
      </c>
      <c r="AI24" s="159">
        <f t="shared" si="15"/>
        <v>0</v>
      </c>
      <c r="AJ24" s="159">
        <f t="shared" si="15"/>
        <v>0</v>
      </c>
      <c r="AK24" s="159">
        <f t="shared" si="15"/>
        <v>0</v>
      </c>
      <c r="AL24" s="163">
        <f t="shared" si="15"/>
        <v>0</v>
      </c>
    </row>
    <row r="25" spans="1:38" s="213" customFormat="1" ht="24.95" customHeight="1" x14ac:dyDescent="0.25">
      <c r="A25" s="107"/>
      <c r="B25" s="136" t="s">
        <v>208</v>
      </c>
      <c r="C25" s="109">
        <v>10611</v>
      </c>
      <c r="D25" s="109">
        <v>1049542</v>
      </c>
      <c r="E25" s="109"/>
      <c r="F25" s="154">
        <f t="shared" ref="F25:F27" si="16">SUM(C25:E25)</f>
        <v>1060153</v>
      </c>
      <c r="G25" s="112">
        <v>73549</v>
      </c>
      <c r="H25" s="110">
        <v>1060153</v>
      </c>
      <c r="I25" s="112">
        <v>2674588.1666666688</v>
      </c>
      <c r="J25" s="113"/>
      <c r="K25" s="112">
        <v>88692.000000000073</v>
      </c>
      <c r="L25" s="112">
        <v>2585896.1666666684</v>
      </c>
      <c r="M25" s="112"/>
      <c r="N25" s="114">
        <f t="shared" ref="N25:N29" si="17">SUM(K25:M25)</f>
        <v>2674588.1666666684</v>
      </c>
      <c r="O25" s="112"/>
      <c r="P25" s="114">
        <v>2673145.672082724</v>
      </c>
      <c r="Q25" s="112">
        <v>2673145.672082724</v>
      </c>
      <c r="R25" s="112">
        <v>9033.2555555555646</v>
      </c>
      <c r="S25" s="112">
        <v>318429.82944444468</v>
      </c>
      <c r="T25" s="112"/>
      <c r="U25" s="112">
        <f t="shared" si="2"/>
        <v>327463.08500000025</v>
      </c>
      <c r="V25" s="112">
        <v>9033.2555555555646</v>
      </c>
      <c r="W25" s="112">
        <v>318429.82944444468</v>
      </c>
      <c r="X25" s="112"/>
      <c r="Y25" s="112">
        <f t="shared" ref="Y25:Y29" si="18">SUM(V25:X25)</f>
        <v>327463.08500000025</v>
      </c>
      <c r="Z25" s="112">
        <v>352969.82388888916</v>
      </c>
      <c r="AA25" s="112">
        <v>352969.82388888916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85</v>
      </c>
      <c r="D26" s="109">
        <v>1741</v>
      </c>
      <c r="E26" s="109">
        <v>7560</v>
      </c>
      <c r="F26" s="154">
        <f t="shared" si="16"/>
        <v>9386</v>
      </c>
      <c r="G26" s="165">
        <v>7656</v>
      </c>
      <c r="H26" s="165">
        <v>9386</v>
      </c>
      <c r="I26" s="165">
        <v>664363.51384100888</v>
      </c>
      <c r="J26" s="113"/>
      <c r="K26" s="165">
        <v>19069.014151000003</v>
      </c>
      <c r="L26" s="165">
        <v>296399.894294</v>
      </c>
      <c r="M26" s="165">
        <v>322556.00000000169</v>
      </c>
      <c r="N26" s="166">
        <f t="shared" si="17"/>
        <v>638024.9084450017</v>
      </c>
      <c r="O26" s="112"/>
      <c r="P26" s="166">
        <v>598142.22524375468</v>
      </c>
      <c r="Q26" s="165">
        <v>598142.22524375468</v>
      </c>
      <c r="R26" s="154">
        <v>13376.94</v>
      </c>
      <c r="S26" s="154">
        <v>426755.33</v>
      </c>
      <c r="T26" s="154">
        <v>517803.90999999992</v>
      </c>
      <c r="U26" s="165">
        <f t="shared" si="2"/>
        <v>957936.17999999993</v>
      </c>
      <c r="V26" s="154">
        <v>13376.94</v>
      </c>
      <c r="W26" s="154">
        <v>426755.33</v>
      </c>
      <c r="X26" s="154">
        <v>517803.90999999992</v>
      </c>
      <c r="Y26" s="165">
        <f t="shared" si="18"/>
        <v>957936.17999999993</v>
      </c>
      <c r="Z26" s="165">
        <v>1037004.8900931</v>
      </c>
      <c r="AA26" s="165">
        <v>1037004.8900931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/>
      <c r="D27" s="109"/>
      <c r="E27" s="109"/>
      <c r="F27" s="154">
        <f t="shared" si="16"/>
        <v>0</v>
      </c>
      <c r="G27" s="170"/>
      <c r="H27" s="127"/>
      <c r="I27" s="170"/>
      <c r="J27" s="113"/>
      <c r="K27" s="170"/>
      <c r="L27" s="170"/>
      <c r="M27" s="170"/>
      <c r="N27" s="171">
        <f t="shared" si="17"/>
        <v>0</v>
      </c>
      <c r="O27" s="112"/>
      <c r="P27" s="171"/>
      <c r="Q27" s="170"/>
      <c r="R27" s="170"/>
      <c r="S27" s="170"/>
      <c r="T27" s="170"/>
      <c r="U27" s="170">
        <f t="shared" si="2"/>
        <v>0</v>
      </c>
      <c r="V27" s="170"/>
      <c r="W27" s="170"/>
      <c r="X27" s="170"/>
      <c r="Y27" s="170">
        <f t="shared" si="18"/>
        <v>0</v>
      </c>
      <c r="Z27" s="170"/>
      <c r="AA27" s="170"/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8:F29" si="19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17"/>
        <v>0</v>
      </c>
      <c r="O28" s="131"/>
      <c r="P28" s="131"/>
      <c r="Q28" s="131"/>
      <c r="R28" s="131"/>
      <c r="S28" s="131"/>
      <c r="T28" s="131"/>
      <c r="U28" s="131">
        <f t="shared" si="2"/>
        <v>0</v>
      </c>
      <c r="V28" s="131"/>
      <c r="W28" s="131"/>
      <c r="X28" s="131"/>
      <c r="Y28" s="131">
        <f t="shared" si="18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19"/>
        <v>0</v>
      </c>
      <c r="G29" s="178"/>
      <c r="H29" s="179"/>
      <c r="I29" s="178"/>
      <c r="J29" s="113"/>
      <c r="K29" s="178"/>
      <c r="L29" s="178"/>
      <c r="M29" s="178"/>
      <c r="N29" s="180">
        <f t="shared" si="17"/>
        <v>0</v>
      </c>
      <c r="O29" s="112"/>
      <c r="P29" s="180"/>
      <c r="Q29" s="178"/>
      <c r="R29" s="178"/>
      <c r="S29" s="178"/>
      <c r="T29" s="178"/>
      <c r="U29" s="178">
        <f t="shared" si="2"/>
        <v>0</v>
      </c>
      <c r="V29" s="178"/>
      <c r="W29" s="178"/>
      <c r="X29" s="178"/>
      <c r="Y29" s="178">
        <f t="shared" si="18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0">SUM(I31:I32)</f>
        <v>0</v>
      </c>
      <c r="J30" s="159">
        <f t="shared" si="20"/>
        <v>0</v>
      </c>
      <c r="K30" s="159">
        <f t="shared" si="20"/>
        <v>0</v>
      </c>
      <c r="L30" s="159">
        <f t="shared" si="20"/>
        <v>0</v>
      </c>
      <c r="M30" s="159">
        <f t="shared" si="20"/>
        <v>0</v>
      </c>
      <c r="N30" s="161">
        <f t="shared" si="20"/>
        <v>0</v>
      </c>
      <c r="O30" s="159">
        <f t="shared" si="20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0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0"/>
        <v>0</v>
      </c>
      <c r="Z30" s="159">
        <f>SUM(Z31:Z32)</f>
        <v>0</v>
      </c>
      <c r="AA30" s="159">
        <f>SUM(AA31:AA32)</f>
        <v>0</v>
      </c>
      <c r="AC30" s="162">
        <f t="shared" ref="AC30:AL30" si="21">SUM(AC31:AC32)</f>
        <v>0</v>
      </c>
      <c r="AD30" s="159">
        <f t="shared" si="21"/>
        <v>0</v>
      </c>
      <c r="AE30" s="159">
        <f t="shared" si="21"/>
        <v>0</v>
      </c>
      <c r="AF30" s="159">
        <f t="shared" si="21"/>
        <v>0</v>
      </c>
      <c r="AG30" s="159">
        <f t="shared" si="21"/>
        <v>0</v>
      </c>
      <c r="AH30" s="159">
        <f t="shared" si="21"/>
        <v>0</v>
      </c>
      <c r="AI30" s="159">
        <f t="shared" si="21"/>
        <v>0</v>
      </c>
      <c r="AJ30" s="159">
        <f t="shared" si="21"/>
        <v>0</v>
      </c>
      <c r="AK30" s="159">
        <f t="shared" si="21"/>
        <v>0</v>
      </c>
      <c r="AL30" s="163">
        <f t="shared" si="21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2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3">SUM(K31:M31)</f>
        <v>0</v>
      </c>
      <c r="O31" s="112"/>
      <c r="P31" s="184"/>
      <c r="Q31" s="183"/>
      <c r="R31" s="183"/>
      <c r="S31" s="183"/>
      <c r="T31" s="183"/>
      <c r="U31" s="183">
        <f t="shared" si="2"/>
        <v>0</v>
      </c>
      <c r="V31" s="183"/>
      <c r="W31" s="183"/>
      <c r="X31" s="183"/>
      <c r="Y31" s="183">
        <f t="shared" ref="Y31:Y33" si="24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2"/>
        <v>0</v>
      </c>
      <c r="G32" s="170"/>
      <c r="H32" s="127"/>
      <c r="I32" s="113"/>
      <c r="J32" s="113"/>
      <c r="K32" s="113"/>
      <c r="L32" s="113"/>
      <c r="M32" s="113"/>
      <c r="N32" s="121">
        <f t="shared" si="23"/>
        <v>0</v>
      </c>
      <c r="O32" s="113"/>
      <c r="P32" s="121"/>
      <c r="Q32" s="113"/>
      <c r="R32" s="113"/>
      <c r="S32" s="113"/>
      <c r="T32" s="113"/>
      <c r="U32" s="113">
        <f t="shared" si="2"/>
        <v>0</v>
      </c>
      <c r="V32" s="113"/>
      <c r="W32" s="113"/>
      <c r="X32" s="113"/>
      <c r="Y32" s="113">
        <f t="shared" si="24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2"/>
        <v>0</v>
      </c>
      <c r="G33" s="203"/>
      <c r="H33" s="179"/>
      <c r="I33" s="178"/>
      <c r="J33" s="112"/>
      <c r="K33" s="178"/>
      <c r="L33" s="178"/>
      <c r="M33" s="178"/>
      <c r="N33" s="180">
        <f t="shared" si="23"/>
        <v>0</v>
      </c>
      <c r="O33" s="112"/>
      <c r="P33" s="180"/>
      <c r="Q33" s="178"/>
      <c r="R33" s="178"/>
      <c r="S33" s="178"/>
      <c r="T33" s="178"/>
      <c r="U33" s="178">
        <f t="shared" si="2"/>
        <v>0</v>
      </c>
      <c r="V33" s="178"/>
      <c r="W33" s="178"/>
      <c r="X33" s="178"/>
      <c r="Y33" s="178">
        <f t="shared" si="24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25">SUM(I35:I36)</f>
        <v>0</v>
      </c>
      <c r="J34" s="159">
        <f t="shared" si="25"/>
        <v>0</v>
      </c>
      <c r="K34" s="159">
        <f t="shared" si="25"/>
        <v>0</v>
      </c>
      <c r="L34" s="159">
        <f t="shared" si="25"/>
        <v>0</v>
      </c>
      <c r="M34" s="159">
        <f t="shared" si="25"/>
        <v>0</v>
      </c>
      <c r="N34" s="161">
        <f t="shared" si="25"/>
        <v>0</v>
      </c>
      <c r="O34" s="159">
        <f t="shared" si="25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25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25"/>
        <v>0</v>
      </c>
      <c r="Z34" s="159">
        <f>SUM(Z35:Z36)</f>
        <v>0</v>
      </c>
      <c r="AA34" s="159">
        <f>SUM(AA35:AA36)</f>
        <v>0</v>
      </c>
      <c r="AC34" s="162">
        <f t="shared" ref="AC34:AL34" si="26">SUM(AC35:AC36)</f>
        <v>0</v>
      </c>
      <c r="AD34" s="159">
        <f t="shared" si="26"/>
        <v>0</v>
      </c>
      <c r="AE34" s="159">
        <f t="shared" si="26"/>
        <v>0</v>
      </c>
      <c r="AF34" s="159">
        <f t="shared" si="26"/>
        <v>0</v>
      </c>
      <c r="AG34" s="159">
        <f t="shared" si="26"/>
        <v>0</v>
      </c>
      <c r="AH34" s="159">
        <f t="shared" si="26"/>
        <v>0</v>
      </c>
      <c r="AI34" s="159">
        <f t="shared" si="26"/>
        <v>0</v>
      </c>
      <c r="AJ34" s="159">
        <f t="shared" si="26"/>
        <v>0</v>
      </c>
      <c r="AK34" s="159">
        <f t="shared" si="26"/>
        <v>0</v>
      </c>
      <c r="AL34" s="163">
        <f t="shared" si="26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27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28">SUM(K35:M35)</f>
        <v>0</v>
      </c>
      <c r="O35" s="112"/>
      <c r="P35" s="140"/>
      <c r="Q35" s="138"/>
      <c r="R35" s="138"/>
      <c r="S35" s="138"/>
      <c r="T35" s="138"/>
      <c r="U35" s="138">
        <f t="shared" si="2"/>
        <v>0</v>
      </c>
      <c r="V35" s="138"/>
      <c r="W35" s="138"/>
      <c r="X35" s="138"/>
      <c r="Y35" s="138">
        <f t="shared" ref="Y35:Y39" si="29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27"/>
        <v>0</v>
      </c>
      <c r="G36" s="154"/>
      <c r="H36" s="188"/>
      <c r="I36" s="154"/>
      <c r="J36" s="154"/>
      <c r="K36" s="154"/>
      <c r="L36" s="154"/>
      <c r="M36" s="154"/>
      <c r="N36" s="155">
        <f t="shared" si="28"/>
        <v>0</v>
      </c>
      <c r="O36" s="112"/>
      <c r="P36" s="155"/>
      <c r="Q36" s="154"/>
      <c r="R36" s="154"/>
      <c r="S36" s="154"/>
      <c r="T36" s="154"/>
      <c r="U36" s="154">
        <f t="shared" si="2"/>
        <v>0</v>
      </c>
      <c r="V36" s="154"/>
      <c r="W36" s="154"/>
      <c r="X36" s="154"/>
      <c r="Y36" s="154">
        <f t="shared" si="29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/>
      <c r="D37" s="130">
        <v>2</v>
      </c>
      <c r="E37" s="130"/>
      <c r="F37" s="130">
        <f t="shared" si="27"/>
        <v>2</v>
      </c>
      <c r="G37" s="131"/>
      <c r="H37" s="102"/>
      <c r="I37" s="131">
        <v>221.16149999999999</v>
      </c>
      <c r="J37" s="131"/>
      <c r="K37" s="131"/>
      <c r="L37" s="131">
        <v>221.16149999999999</v>
      </c>
      <c r="M37" s="131"/>
      <c r="N37" s="132">
        <f t="shared" si="28"/>
        <v>221.16149999999999</v>
      </c>
      <c r="O37" s="131"/>
      <c r="P37" s="131">
        <v>241.2354204847</v>
      </c>
      <c r="Q37" s="131">
        <v>241.2354204847</v>
      </c>
      <c r="R37" s="131"/>
      <c r="S37" s="131"/>
      <c r="T37" s="131"/>
      <c r="U37" s="131">
        <f t="shared" si="2"/>
        <v>0</v>
      </c>
      <c r="V37" s="131"/>
      <c r="W37" s="131"/>
      <c r="X37" s="131"/>
      <c r="Y37" s="131">
        <f t="shared" si="29"/>
        <v>0</v>
      </c>
      <c r="Z37" s="131">
        <v>-314.25700305000004</v>
      </c>
      <c r="AA37" s="131">
        <v>-314.25700305000004</v>
      </c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21</v>
      </c>
      <c r="D38" s="130">
        <v>2715</v>
      </c>
      <c r="E38" s="130">
        <v>1</v>
      </c>
      <c r="F38" s="130">
        <f t="shared" si="27"/>
        <v>2737</v>
      </c>
      <c r="G38" s="131">
        <v>29</v>
      </c>
      <c r="H38" s="102"/>
      <c r="I38" s="131">
        <v>2079069.5387099984</v>
      </c>
      <c r="J38" s="131"/>
      <c r="K38" s="131">
        <v>6110</v>
      </c>
      <c r="L38" s="131">
        <v>2067883.3487099984</v>
      </c>
      <c r="M38" s="131">
        <v>5047</v>
      </c>
      <c r="N38" s="132">
        <f t="shared" si="28"/>
        <v>2079040.3487099984</v>
      </c>
      <c r="O38" s="131"/>
      <c r="P38" s="131">
        <v>2078588.0046539977</v>
      </c>
      <c r="Q38" s="131">
        <v>2078588.0046539977</v>
      </c>
      <c r="R38" s="131">
        <v>120</v>
      </c>
      <c r="S38" s="131">
        <v>1784339.530000001</v>
      </c>
      <c r="T38" s="131"/>
      <c r="U38" s="131">
        <f t="shared" si="2"/>
        <v>1784459.530000001</v>
      </c>
      <c r="V38" s="131">
        <v>120</v>
      </c>
      <c r="W38" s="131">
        <v>1784339.530000001</v>
      </c>
      <c r="X38" s="131"/>
      <c r="Y38" s="131">
        <f t="shared" si="29"/>
        <v>1784459.530000001</v>
      </c>
      <c r="Z38" s="131">
        <v>1812908.1898091009</v>
      </c>
      <c r="AA38" s="131">
        <v>1812908.1898091009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27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2"/>
        <v>0</v>
      </c>
      <c r="V39" s="149"/>
      <c r="W39" s="149"/>
      <c r="X39" s="149"/>
      <c r="Y39" s="149">
        <f t="shared" si="29"/>
        <v>0</v>
      </c>
      <c r="Z39" s="149">
        <v>-6917.25</v>
      </c>
      <c r="AA39" s="149">
        <v>-6917.25</v>
      </c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702</v>
      </c>
      <c r="D40" s="101">
        <f>SUM(D41:D43)</f>
        <v>94</v>
      </c>
      <c r="E40" s="101">
        <f>SUM(E41:E43)</f>
        <v>0</v>
      </c>
      <c r="F40" s="104">
        <f>SUM(F41:F43)</f>
        <v>796</v>
      </c>
      <c r="G40" s="101">
        <f>SUM(G41:G43)</f>
        <v>432</v>
      </c>
      <c r="H40" s="174"/>
      <c r="I40" s="101">
        <f t="shared" ref="I40:Y40" si="30">SUM(I41:I43)</f>
        <v>376860.7</v>
      </c>
      <c r="J40" s="101">
        <f t="shared" si="30"/>
        <v>0</v>
      </c>
      <c r="K40" s="101">
        <f t="shared" si="30"/>
        <v>331053.7</v>
      </c>
      <c r="L40" s="101">
        <f t="shared" si="30"/>
        <v>45807</v>
      </c>
      <c r="M40" s="101">
        <f t="shared" si="30"/>
        <v>0</v>
      </c>
      <c r="N40" s="103">
        <f t="shared" si="30"/>
        <v>376860.7</v>
      </c>
      <c r="O40" s="101">
        <f t="shared" si="30"/>
        <v>0</v>
      </c>
      <c r="P40" s="103">
        <f>SUM(P41:P43)</f>
        <v>325149.20569034701</v>
      </c>
      <c r="Q40" s="101">
        <f>SUM(Q41:Q43)</f>
        <v>325149.20569034701</v>
      </c>
      <c r="R40" s="101">
        <f>SUM(R41:R43)</f>
        <v>98452</v>
      </c>
      <c r="S40" s="101">
        <f>SUM(S41:S43)</f>
        <v>35686</v>
      </c>
      <c r="T40" s="101">
        <f>SUM(T41:T43)</f>
        <v>0</v>
      </c>
      <c r="U40" s="101">
        <f t="shared" si="30"/>
        <v>134138</v>
      </c>
      <c r="V40" s="101">
        <f>SUM(V41:V43)</f>
        <v>98452</v>
      </c>
      <c r="W40" s="101">
        <f>SUM(W41:W43)</f>
        <v>35686</v>
      </c>
      <c r="X40" s="101">
        <f>SUM(X41:X43)</f>
        <v>0</v>
      </c>
      <c r="Y40" s="101">
        <f t="shared" si="30"/>
        <v>134138</v>
      </c>
      <c r="Z40" s="101">
        <f>SUM(Z41:Z43)</f>
        <v>-528497.12637499999</v>
      </c>
      <c r="AA40" s="101">
        <f>SUM(AA41:AA43)</f>
        <v>-528497.12637499999</v>
      </c>
      <c r="AC40" s="105">
        <f t="shared" ref="AC40:AL40" si="31">SUM(AC41:AC43)</f>
        <v>0</v>
      </c>
      <c r="AD40" s="101">
        <f t="shared" si="31"/>
        <v>0</v>
      </c>
      <c r="AE40" s="101">
        <f t="shared" si="31"/>
        <v>0</v>
      </c>
      <c r="AF40" s="101">
        <f t="shared" si="31"/>
        <v>0</v>
      </c>
      <c r="AG40" s="101">
        <f t="shared" si="31"/>
        <v>0</v>
      </c>
      <c r="AH40" s="101">
        <f t="shared" si="31"/>
        <v>0</v>
      </c>
      <c r="AI40" s="101">
        <f t="shared" si="31"/>
        <v>0</v>
      </c>
      <c r="AJ40" s="101">
        <f t="shared" si="31"/>
        <v>0</v>
      </c>
      <c r="AK40" s="101">
        <f t="shared" si="31"/>
        <v>0</v>
      </c>
      <c r="AL40" s="106">
        <f t="shared" si="31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2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3">SUM(K41:M41)</f>
        <v>0</v>
      </c>
      <c r="O41" s="112"/>
      <c r="P41" s="192"/>
      <c r="Q41" s="191"/>
      <c r="R41" s="191"/>
      <c r="S41" s="191"/>
      <c r="T41" s="191"/>
      <c r="U41" s="191">
        <f t="shared" si="2"/>
        <v>0</v>
      </c>
      <c r="V41" s="191"/>
      <c r="W41" s="191"/>
      <c r="X41" s="191"/>
      <c r="Y41" s="191">
        <f t="shared" ref="Y41:Y44" si="34">SUM(V41:X41)</f>
        <v>0</v>
      </c>
      <c r="Z41" s="191"/>
      <c r="AA41" s="191"/>
      <c r="AC41" s="193"/>
      <c r="AD41" s="191"/>
      <c r="AE41" s="191"/>
      <c r="AF41" s="191"/>
      <c r="AG41" s="191"/>
      <c r="AH41" s="191"/>
      <c r="AI41" s="191"/>
      <c r="AJ41" s="191"/>
      <c r="AK41" s="191"/>
      <c r="AL41" s="194"/>
    </row>
    <row r="42" spans="1:38" s="213" customFormat="1" ht="30" x14ac:dyDescent="0.25">
      <c r="A42" s="117"/>
      <c r="B42" s="164" t="s">
        <v>234</v>
      </c>
      <c r="C42" s="109">
        <v>701</v>
      </c>
      <c r="D42" s="109">
        <v>94</v>
      </c>
      <c r="E42" s="109"/>
      <c r="F42" s="165">
        <f t="shared" si="32"/>
        <v>795</v>
      </c>
      <c r="G42" s="165">
        <v>432</v>
      </c>
      <c r="H42" s="120"/>
      <c r="I42" s="165">
        <v>376260.7</v>
      </c>
      <c r="J42" s="113"/>
      <c r="K42" s="165">
        <v>330453.7</v>
      </c>
      <c r="L42" s="165">
        <v>45807</v>
      </c>
      <c r="M42" s="165"/>
      <c r="N42" s="166">
        <f>SUM(K42:M42)</f>
        <v>376260.7</v>
      </c>
      <c r="O42" s="112"/>
      <c r="P42" s="166">
        <v>319134.62066021253</v>
      </c>
      <c r="Q42" s="165">
        <v>319134.62066021253</v>
      </c>
      <c r="R42" s="165">
        <v>98452</v>
      </c>
      <c r="S42" s="165">
        <v>35686</v>
      </c>
      <c r="T42" s="165"/>
      <c r="U42" s="165">
        <f t="shared" si="2"/>
        <v>134138</v>
      </c>
      <c r="V42" s="165">
        <v>98452</v>
      </c>
      <c r="W42" s="165">
        <v>35686</v>
      </c>
      <c r="X42" s="165"/>
      <c r="Y42" s="165">
        <f t="shared" si="34"/>
        <v>134138</v>
      </c>
      <c r="Z42" s="165">
        <v>-524126.92837500002</v>
      </c>
      <c r="AA42" s="165">
        <v>-524126.92837500002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>
        <v>1</v>
      </c>
      <c r="D43" s="109"/>
      <c r="E43" s="109"/>
      <c r="F43" s="165">
        <f t="shared" si="32"/>
        <v>1</v>
      </c>
      <c r="G43" s="165"/>
      <c r="H43" s="120"/>
      <c r="I43" s="165">
        <v>600</v>
      </c>
      <c r="J43" s="113"/>
      <c r="K43" s="165">
        <v>600</v>
      </c>
      <c r="L43" s="165"/>
      <c r="M43" s="165"/>
      <c r="N43" s="166">
        <f t="shared" si="33"/>
        <v>600</v>
      </c>
      <c r="O43" s="112"/>
      <c r="P43" s="166">
        <v>6014.5850301345008</v>
      </c>
      <c r="Q43" s="165">
        <v>6014.5850301345008</v>
      </c>
      <c r="R43" s="165"/>
      <c r="S43" s="165"/>
      <c r="T43" s="165"/>
      <c r="U43" s="165">
        <f t="shared" si="2"/>
        <v>0</v>
      </c>
      <c r="V43" s="165"/>
      <c r="W43" s="165"/>
      <c r="X43" s="165"/>
      <c r="Y43" s="165">
        <f t="shared" si="34"/>
        <v>0</v>
      </c>
      <c r="Z43" s="165">
        <v>-4370.1979999999994</v>
      </c>
      <c r="AA43" s="165">
        <v>-4370.1979999999994</v>
      </c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2"/>
        <v>0</v>
      </c>
      <c r="G44" s="131"/>
      <c r="H44" s="102"/>
      <c r="I44" s="131"/>
      <c r="J44" s="131"/>
      <c r="K44" s="131"/>
      <c r="L44" s="131"/>
      <c r="M44" s="131"/>
      <c r="N44" s="132">
        <f t="shared" si="33"/>
        <v>0</v>
      </c>
      <c r="O44" s="131"/>
      <c r="P44" s="131"/>
      <c r="Q44" s="131"/>
      <c r="R44" s="131"/>
      <c r="S44" s="131"/>
      <c r="T44" s="131"/>
      <c r="U44" s="131">
        <f t="shared" si="2"/>
        <v>0</v>
      </c>
      <c r="V44" s="131"/>
      <c r="W44" s="131"/>
      <c r="X44" s="131"/>
      <c r="Y44" s="131">
        <f t="shared" si="34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24</v>
      </c>
      <c r="D45" s="159">
        <f>SUM(D46:D48)</f>
        <v>64</v>
      </c>
      <c r="E45" s="159">
        <f>SUM(E46:E48)</f>
        <v>1</v>
      </c>
      <c r="F45" s="160">
        <f>SUM(F46:F48)</f>
        <v>89</v>
      </c>
      <c r="G45" s="159">
        <f>SUM(G46:G48)</f>
        <v>68</v>
      </c>
      <c r="H45" s="174"/>
      <c r="I45" s="159">
        <f t="shared" ref="I45:Y45" si="35">SUM(I46:I48)</f>
        <v>24075.158162999996</v>
      </c>
      <c r="J45" s="159">
        <f t="shared" si="35"/>
        <v>0</v>
      </c>
      <c r="K45" s="159">
        <f t="shared" si="35"/>
        <v>4359.21</v>
      </c>
      <c r="L45" s="159">
        <f t="shared" si="35"/>
        <v>7102.9381630000016</v>
      </c>
      <c r="M45" s="159">
        <f t="shared" si="35"/>
        <v>11628</v>
      </c>
      <c r="N45" s="161">
        <f t="shared" si="35"/>
        <v>23090.148163000002</v>
      </c>
      <c r="O45" s="159">
        <f t="shared" si="35"/>
        <v>0</v>
      </c>
      <c r="P45" s="161">
        <f>SUM(P46:P48)</f>
        <v>34181.965969197801</v>
      </c>
      <c r="Q45" s="159">
        <f>SUM(Q46:Q48)</f>
        <v>27997.143856397801</v>
      </c>
      <c r="R45" s="159">
        <f>SUM(R46:R48)</f>
        <v>9482.07</v>
      </c>
      <c r="S45" s="159">
        <f>SUM(S46:S48)</f>
        <v>9576.1</v>
      </c>
      <c r="T45" s="159">
        <f>SUM(T46:T48)</f>
        <v>0</v>
      </c>
      <c r="U45" s="159">
        <f t="shared" si="35"/>
        <v>19058.169999999998</v>
      </c>
      <c r="V45" s="159">
        <f>SUM(V46:V48)</f>
        <v>9482.07</v>
      </c>
      <c r="W45" s="159">
        <f>SUM(W46:W48)</f>
        <v>9576.1</v>
      </c>
      <c r="X45" s="159">
        <f>SUM(X46:X48)</f>
        <v>0</v>
      </c>
      <c r="Y45" s="159">
        <f t="shared" si="35"/>
        <v>19058.169999999998</v>
      </c>
      <c r="Z45" s="159">
        <f>SUM(Z46:Z48)</f>
        <v>15926.11903315</v>
      </c>
      <c r="AA45" s="159">
        <f>SUM(AA46:AA48)</f>
        <v>15926.11903315</v>
      </c>
      <c r="AC45" s="162">
        <f t="shared" ref="AC45:AL45" si="36">SUM(AC46:AC48)</f>
        <v>0</v>
      </c>
      <c r="AD45" s="159">
        <f t="shared" si="36"/>
        <v>0</v>
      </c>
      <c r="AE45" s="159">
        <f t="shared" si="36"/>
        <v>0</v>
      </c>
      <c r="AF45" s="159">
        <f t="shared" si="36"/>
        <v>0</v>
      </c>
      <c r="AG45" s="159">
        <f t="shared" si="36"/>
        <v>0</v>
      </c>
      <c r="AH45" s="159">
        <f t="shared" si="36"/>
        <v>0</v>
      </c>
      <c r="AI45" s="159">
        <f t="shared" si="36"/>
        <v>0</v>
      </c>
      <c r="AJ45" s="159">
        <f t="shared" si="36"/>
        <v>0</v>
      </c>
      <c r="AK45" s="159">
        <f t="shared" si="36"/>
        <v>0</v>
      </c>
      <c r="AL45" s="163">
        <f t="shared" si="36"/>
        <v>0</v>
      </c>
    </row>
    <row r="46" spans="1:38" s="213" customFormat="1" x14ac:dyDescent="0.3">
      <c r="A46" s="107"/>
      <c r="B46" s="195" t="s">
        <v>240</v>
      </c>
      <c r="C46" s="109">
        <v>4</v>
      </c>
      <c r="D46" s="109">
        <v>3</v>
      </c>
      <c r="E46" s="109"/>
      <c r="F46" s="183">
        <f t="shared" ref="F46:F49" si="37">SUM(C46:E46)</f>
        <v>7</v>
      </c>
      <c r="G46" s="183">
        <v>8</v>
      </c>
      <c r="H46" s="139"/>
      <c r="I46" s="183">
        <v>3120</v>
      </c>
      <c r="J46" s="113"/>
      <c r="K46" s="183">
        <v>2385.21</v>
      </c>
      <c r="L46" s="183">
        <v>600</v>
      </c>
      <c r="M46" s="183"/>
      <c r="N46" s="184">
        <f t="shared" ref="N46:N49" si="38">SUM(K46:M46)</f>
        <v>2985.21</v>
      </c>
      <c r="O46" s="112"/>
      <c r="P46" s="184">
        <v>14228.772984346499</v>
      </c>
      <c r="Q46" s="183">
        <v>8043.950871546499</v>
      </c>
      <c r="R46" s="183">
        <v>9482.07</v>
      </c>
      <c r="S46" s="183"/>
      <c r="T46" s="183"/>
      <c r="U46" s="183">
        <f t="shared" si="2"/>
        <v>9482.07</v>
      </c>
      <c r="V46" s="183">
        <v>9482.07</v>
      </c>
      <c r="W46" s="183"/>
      <c r="X46" s="183"/>
      <c r="Y46" s="183">
        <f t="shared" ref="Y46:Y49" si="39">SUM(V46:X46)</f>
        <v>9482.07</v>
      </c>
      <c r="Z46" s="183">
        <v>8273.4579999999987</v>
      </c>
      <c r="AA46" s="183">
        <v>8273.4579999999987</v>
      </c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/>
      <c r="D47" s="109"/>
      <c r="E47" s="109"/>
      <c r="F47" s="119">
        <f t="shared" si="37"/>
        <v>0</v>
      </c>
      <c r="G47" s="113"/>
      <c r="H47" s="120"/>
      <c r="I47" s="113"/>
      <c r="J47" s="113"/>
      <c r="K47" s="113"/>
      <c r="L47" s="113"/>
      <c r="M47" s="113"/>
      <c r="N47" s="121">
        <f t="shared" si="38"/>
        <v>0</v>
      </c>
      <c r="O47" s="112"/>
      <c r="P47" s="121"/>
      <c r="Q47" s="113"/>
      <c r="R47" s="113"/>
      <c r="S47" s="113"/>
      <c r="T47" s="113"/>
      <c r="U47" s="113">
        <f t="shared" si="2"/>
        <v>0</v>
      </c>
      <c r="V47" s="113"/>
      <c r="W47" s="113"/>
      <c r="X47" s="113"/>
      <c r="Y47" s="113">
        <f t="shared" si="39"/>
        <v>0</v>
      </c>
      <c r="Z47" s="113"/>
      <c r="AA47" s="113"/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20</v>
      </c>
      <c r="D48" s="109">
        <v>61</v>
      </c>
      <c r="E48" s="109">
        <v>1</v>
      </c>
      <c r="F48" s="169">
        <f t="shared" si="37"/>
        <v>82</v>
      </c>
      <c r="G48" s="170">
        <v>60</v>
      </c>
      <c r="H48" s="120"/>
      <c r="I48" s="170">
        <v>20955.158162999996</v>
      </c>
      <c r="J48" s="113"/>
      <c r="K48" s="170">
        <v>1974</v>
      </c>
      <c r="L48" s="170">
        <v>6502.9381630000016</v>
      </c>
      <c r="M48" s="170">
        <v>11628</v>
      </c>
      <c r="N48" s="171">
        <f t="shared" si="38"/>
        <v>20104.938163000003</v>
      </c>
      <c r="O48" s="112"/>
      <c r="P48" s="171">
        <v>19953.192984851303</v>
      </c>
      <c r="Q48" s="170">
        <v>19953.192984851303</v>
      </c>
      <c r="R48" s="170"/>
      <c r="S48" s="170">
        <v>9576.1</v>
      </c>
      <c r="T48" s="170"/>
      <c r="U48" s="170">
        <f t="shared" si="2"/>
        <v>9576.1</v>
      </c>
      <c r="V48" s="170"/>
      <c r="W48" s="170">
        <v>9576.1</v>
      </c>
      <c r="X48" s="170"/>
      <c r="Y48" s="170">
        <f t="shared" si="39"/>
        <v>9576.1</v>
      </c>
      <c r="Z48" s="170">
        <v>7652.6610331500005</v>
      </c>
      <c r="AA48" s="170">
        <v>7652.6610331500005</v>
      </c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37"/>
        <v>0</v>
      </c>
      <c r="G49" s="131"/>
      <c r="H49" s="102"/>
      <c r="I49" s="131"/>
      <c r="J49" s="131"/>
      <c r="K49" s="131"/>
      <c r="L49" s="131"/>
      <c r="M49" s="131"/>
      <c r="N49" s="132">
        <f t="shared" si="38"/>
        <v>0</v>
      </c>
      <c r="O49" s="131"/>
      <c r="P49" s="131"/>
      <c r="Q49" s="131"/>
      <c r="R49" s="131"/>
      <c r="S49" s="131"/>
      <c r="T49" s="131"/>
      <c r="U49" s="131">
        <f t="shared" si="2"/>
        <v>0</v>
      </c>
      <c r="V49" s="131"/>
      <c r="W49" s="131"/>
      <c r="X49" s="131"/>
      <c r="Y49" s="131">
        <f t="shared" si="39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50" t="s">
        <v>245</v>
      </c>
      <c r="B50" s="251"/>
      <c r="C50" s="198">
        <f>C11+C16+C17+C20+C21+C24+C28+C29+C30+C33+C34+C37+C38+C39+C40+C44+C45+C49</f>
        <v>25324</v>
      </c>
      <c r="D50" s="161">
        <f t="shared" ref="D50:AL50" si="40">D11+D16+D17+D20+D21+D24+D28+D29+D30+D33+D34+D37+D38+D39+D40+D44+D45+D49</f>
        <v>1066050</v>
      </c>
      <c r="E50" s="161">
        <f>E11+E16+E17+E20+E21+E24+E28+E29+E30+E33+E34+E37+E38+E39+E40+E44+E45+E49</f>
        <v>19808</v>
      </c>
      <c r="F50" s="161">
        <f t="shared" si="40"/>
        <v>1111182</v>
      </c>
      <c r="G50" s="161">
        <f t="shared" si="40"/>
        <v>107375</v>
      </c>
      <c r="H50" s="161">
        <f t="shared" si="40"/>
        <v>1078963</v>
      </c>
      <c r="I50" s="161">
        <f>I11+I16+I17+I20+I21+I24+I28+I29+I30+I33+I34+I37+I38+I39+I40+I44+I45+I49</f>
        <v>20014592.095949657</v>
      </c>
      <c r="J50" s="161">
        <f t="shared" si="40"/>
        <v>0</v>
      </c>
      <c r="K50" s="161">
        <f t="shared" si="40"/>
        <v>1685608.3492120251</v>
      </c>
      <c r="L50" s="161">
        <f t="shared" si="40"/>
        <v>7997687.5277376696</v>
      </c>
      <c r="M50" s="161">
        <f t="shared" si="40"/>
        <v>9638995.1300000045</v>
      </c>
      <c r="N50" s="161">
        <f>N11+N16+N17+N20+N21+N24+N28+N29+N30+N33+N34+N37+N38+N39+N40+N44+N45+N49</f>
        <v>19322291.006949693</v>
      </c>
      <c r="O50" s="161">
        <f t="shared" si="40"/>
        <v>0</v>
      </c>
      <c r="P50" s="161">
        <f>P11+P16+P17+P20+P21+P24+P28+P29+P30+P33+P34+P37+P38+P39+P40+P44+P45+P49</f>
        <v>19782868.581753917</v>
      </c>
      <c r="Q50" s="161">
        <f>Q11+Q16+Q17+Q20+Q21+Q24+Q28+Q29+Q30+Q33+Q34+Q37+Q38+Q39+Q40+Q44+Q45+Q49</f>
        <v>19776683.759641118</v>
      </c>
      <c r="R50" s="161">
        <f t="shared" si="40"/>
        <v>1132942.5255555555</v>
      </c>
      <c r="S50" s="161">
        <f t="shared" si="40"/>
        <v>4140791.3694444424</v>
      </c>
      <c r="T50" s="161">
        <f t="shared" si="40"/>
        <v>9015426.9500000086</v>
      </c>
      <c r="U50" s="161">
        <f t="shared" si="40"/>
        <v>14289160.845000008</v>
      </c>
      <c r="V50" s="161">
        <f t="shared" si="40"/>
        <v>1132942.5255555555</v>
      </c>
      <c r="W50" s="161">
        <f t="shared" si="40"/>
        <v>4140791.3694444424</v>
      </c>
      <c r="X50" s="161">
        <f t="shared" si="40"/>
        <v>9015426.9500000086</v>
      </c>
      <c r="Y50" s="161">
        <f t="shared" si="40"/>
        <v>14289160.845000008</v>
      </c>
      <c r="Z50" s="161">
        <f t="shared" si="40"/>
        <v>13821985.03672386</v>
      </c>
      <c r="AA50" s="161">
        <f t="shared" si="40"/>
        <v>13821985.03672386</v>
      </c>
      <c r="AC50" s="199">
        <f t="shared" si="40"/>
        <v>0</v>
      </c>
      <c r="AD50" s="161">
        <f t="shared" si="40"/>
        <v>0</v>
      </c>
      <c r="AE50" s="161">
        <f t="shared" si="40"/>
        <v>0</v>
      </c>
      <c r="AF50" s="161">
        <f t="shared" si="40"/>
        <v>0</v>
      </c>
      <c r="AG50" s="161">
        <f t="shared" si="40"/>
        <v>0</v>
      </c>
      <c r="AH50" s="161">
        <f t="shared" si="40"/>
        <v>0</v>
      </c>
      <c r="AI50" s="161">
        <f t="shared" si="40"/>
        <v>0</v>
      </c>
      <c r="AJ50" s="161">
        <f t="shared" si="40"/>
        <v>0</v>
      </c>
      <c r="AK50" s="161">
        <f t="shared" si="40"/>
        <v>0</v>
      </c>
      <c r="AL50" s="200">
        <f t="shared" si="40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  <mergeCell ref="I9:I10"/>
    <mergeCell ref="J9:J10"/>
    <mergeCell ref="K9:N9"/>
    <mergeCell ref="P9:P10"/>
    <mergeCell ref="Q9:Q10"/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2024-03-07T13:55:04Z</dcterms:modified>
</cp:coreProperties>
</file>